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8796" activeTab="0"/>
  </bookViews>
  <sheets>
    <sheet name="SYNTHESE" sheetId="1" r:id="rId1"/>
    <sheet name="Feuil1" sheetId="2" state="hidden" r:id="rId2"/>
    <sheet name="Caractéristiques" sheetId="3" r:id="rId3"/>
    <sheet name="TABLE" sheetId="4" state="hidden" r:id="rId4"/>
    <sheet name="Dons" sheetId="5" r:id="rId5"/>
    <sheet name="Compétences" sheetId="6" r:id="rId6"/>
    <sheet name="Sauvegarde" sheetId="7" r:id="rId7"/>
    <sheet name="Armure" sheetId="8" r:id="rId8"/>
    <sheet name="PV" sheetId="9" r:id="rId9"/>
    <sheet name="Protections" sheetId="10" r:id="rId10"/>
    <sheet name="Mobilité" sheetId="11" r:id="rId11"/>
    <sheet name="Attaque" sheetId="12" r:id="rId12"/>
    <sheet name="Magie" sheetId="13" r:id="rId13"/>
  </sheets>
  <definedNames/>
  <calcPr fullCalcOnLoad="1"/>
</workbook>
</file>

<file path=xl/comments1.xml><?xml version="1.0" encoding="utf-8"?>
<comments xmlns="http://schemas.openxmlformats.org/spreadsheetml/2006/main">
  <authors>
    <author>Auteur</author>
  </authors>
  <commentList>
    <comment ref="A163" authorId="0">
      <text>
        <r>
          <rPr>
            <b/>
            <sz val="8"/>
            <rFont val="Tahoma"/>
            <family val="2"/>
          </rPr>
          <t>EXPLOSION CACOPHONIQUE</t>
        </r>
        <r>
          <rPr>
            <sz val="8"/>
            <rFont val="Tahoma"/>
            <family val="2"/>
          </rPr>
          <t xml:space="preserve"> (source compendium arcanique)
Niveau : Ensorceleur/Magicien 5, Barde 5
Composantes : V, G ; Temps d'incantation : 1 action simple ; Portée : longue (120 m + 12 m/niveau)
Zone d'effet : rayonnement de 6 m de rayon ; Durée : instantanée
Jet de sauvegarde : Réflexes, demi-dégâts ; Résistance à la magie : oui
Le personnage provoque une explosion sourde et discordante au point désigné. Celle-ci inflige 1d6 points de dégâts de son par niveau de lanceur de sorts (jusqu'à un maximum de 15d6) à toutes les créatures situées dans la zone.
Explosion cacophonique ne peut pénétrer la zone d'effet d'un sort de Silence. </t>
        </r>
      </text>
    </comment>
    <comment ref="A154" authorId="0">
      <text>
        <r>
          <rPr>
            <sz val="8"/>
            <rFont val="Tahoma"/>
            <family val="2"/>
          </rPr>
          <t>CHANCE D’EXPLORATEUR (Source : Compendium arcanique) ; Transmutation Niveau : ensorceleur 4
Composantes: V ; Temps d'incantation: 1 action immédiate ; Portée : personnelle ; Durée: 1d4 rounds
Désespéré, le personnage crie un mot de pouvoir qui lui confère un peu de chance, d'autant qu'il en a vraiment besoin. Une fois le sort lancé, le personnage choisit l'un des effets suivants :
• Gain d'un bonus de chance aux jets de Vigueur égal son modificateur de Charisme, et immunité contre le poison
• Gain d'un bonus de chance aux jets de Réflexes égal à son modificateur de Charisme, et pouvoir d'esquive totale
• Gain d'un bonus de chance aux jets de Volonté égal à son modificateur de Charisme, et immunité contre les effets de terreur
• Gain d'un nombre de points de vie temporaires égal 4d8 + son modificateur de Charisme, Ces points de vie temporaires disparaissent à la fin du sort
Le personnage peut lancer ce sort à des multiples reprises. À chaque fois, il doit cependant choisir un effet distinct</t>
        </r>
        <r>
          <rPr>
            <sz val="9"/>
            <rFont val="Tahoma"/>
            <family val="2"/>
          </rPr>
          <t xml:space="preserve">
</t>
        </r>
      </text>
    </comment>
    <comment ref="A131" authorId="0">
      <text>
        <r>
          <rPr>
            <b/>
            <sz val="8"/>
            <rFont val="Tahoma"/>
            <family val="2"/>
          </rPr>
          <t>Compétence momentanée</t>
        </r>
        <r>
          <rPr>
            <sz val="8"/>
            <rFont val="Tahoma"/>
            <family val="2"/>
          </rPr>
          <t xml:space="preserve">
Source : Dragon Magazine 350
Divination
Composantes : V, G ; Temps d'incantation : 1 action simple
Portée : personnelle ; Cible: le jeteur de sort ; Durée : instantanée
Jet de Sauvegarde: aucun ; Résistance à la magie: non
Le personnage entrevoit brièvement l'issue favorable possible d'une de ses actions. Au moment de lancer le sort, le lanceur choisit une de ses compétences. Jusqu'au début de son prochain tour, il peut choisir de faire 20 à un jet de la compétence choisie même si cela n'est normalement pas possible.
Si le personnage n'effectue pas de jet de cette compétence ou s'il choisit de ne pas utiliser l'effet, l'effet du sort est perdu.
</t>
        </r>
      </text>
    </comment>
    <comment ref="A168" authorId="0">
      <text>
        <r>
          <rPr>
            <b/>
            <sz val="8"/>
            <rFont val="Tahoma"/>
            <family val="2"/>
          </rPr>
          <t>Dissipation suprême</t>
        </r>
        <r>
          <rPr>
            <sz val="8"/>
            <rFont val="Tahoma"/>
            <family val="2"/>
          </rPr>
          <t xml:space="preserve"> Abjuration
Source : Manuel du Joueur
Ce sort est semblable à dissipation de la magie, si ce n’est que le bonus maximal pouvant être affecté au test de dissipation est égal à +20 (et non +10). De plus, dissipation suprême peut (sur un test de dissipation réussi) faire disparaître les effets auxquels Délivrance des malédictions met normalement un terme, et ce même si dissipation de la magie ne peut rien contre eux.</t>
        </r>
      </text>
    </comment>
    <comment ref="A169" authorId="0">
      <text>
        <r>
          <rPr>
            <b/>
            <sz val="8"/>
            <rFont val="Tahoma"/>
            <family val="2"/>
          </rPr>
          <t>Désintégration</t>
        </r>
        <r>
          <rPr>
            <sz val="8"/>
            <rFont val="Tahoma"/>
            <family val="2"/>
          </rPr>
          <t xml:space="preserve"> Transmutation
Source : Manuel du Joueur
Composantes : V, G, M/FD ; Temps d'incantation : 1 action simple
Portée : moyenne (30 m + 3 m/niveau) ; Effet : rayon ; Durée : instantanée
Jet de sauvegarde : Vigueur, partiel (objet) ; Résistance à la magie : oui
Un mince rayon vert émeraude jaillit du doigt tendu du personnage. Le jeteur de sorts doit réussir une attaque de contact à distance pour atteindre sa cible. Toute créature touchée par le rayon subit 2d6 points de dégâts par niveau de lanceur de sorts (pour un maximum de 40d6). Les créatures dont le nombre de points de vie est réduit à 0 ou moins sont entièrement désintégrées, ne laissant derrière elles qu’une fine couche de poussière. L’équipement d’une créature désintégrée n’est pas affecté.
Utilisé sur un objet, désintégration n’affecte au maximum qu’un cube de 3 mètres d’arête (et ne fait donc disparaître qu’une partie d’un objet ou d’une structure de plus grande taille). Le rayon désintègre également les objets constitués de force (main interposée ou mur de force), mais pas les effets magiques (comme globe d’invulnérabilité renforcée ou zone d’antimagie).
Une créature ou un objet réussissant son jet de Vigueur n’est que partiellement affecté. Il subit 5d6 points de dégâts. Si ces derniers réduisent le nombre de points de vie de la créature (ou les points de résistance de l’objet) à 0 ou moins, la cible est entièrement désintégrée.
Seule la première cible touchée par le rayon est affectée (il est donc impossible de désintégrer plusieurs créatures ou objets d’un seul coup).
Composantes matérielles : un peu de magnétite et une pincée de poussière.</t>
        </r>
      </text>
    </comment>
    <comment ref="A149" authorId="0">
      <text>
        <r>
          <rPr>
            <b/>
            <sz val="8"/>
            <rFont val="Tahoma"/>
            <family val="2"/>
          </rPr>
          <t>Téléportation anticipée</t>
        </r>
        <r>
          <rPr>
            <sz val="8"/>
            <rFont val="Tahoma"/>
            <family val="2"/>
          </rPr>
          <t xml:space="preserve">
Abjuration 
Niveau : ensorceleur/magicien 3
Composantes: V G, F
Temps d'incantation: 10 minutes
Portée: 1 créature consentante touchée ; Zone d'effet: émanation de 1,50 m de ravon/niveau centrée sur Ia créature touchée
Durée : 24 heures
Jets de sauvegarde: aucun ; Résistance à la magie : non
Tous les sorts et effets de téléportation (ce qui inclut les sorts pourvus du registre du même nom) peuvent ainsi être anticipés, si bien que le sujet du sort apprend instantanément l'endroit où arrivera la créature, sa taille et le nombre d'alliés (et leur taille) l'accompagnant. Le sort retarde également de 1 round l'arrivée de la créature (de sorte qu'elle arrive juste avant son tour de jeu suivant, au moment précis correspondant à son initiative), ce qui donne au bénéficiaire du sort et à tous ceux qu'il prévient 1 round pour agir et se préparer. La créature qui se téléporte n'est pas consciente de ce retard. Étant donné qu'une créature usant de téléportation n'arrive pas toujours à l'endroit voulu, le sort fonctionne également si une créature arrive à portée alors qu'elle souhaitait se rendre ailleurs. Pour une créature censée se téléporter à portée mais qui arrive en dehors de la zone d'effet, le sujet découvre la tentative de celle-ci et parvient même à la retarder de 1 round, mais il ne découvre pas l'endroit de son apparition.
Le sort n'a aucun effet sur les créatures qui tentent de se téléporter en dehors de la zone du sort. Cependant, si leur point d'arrivée se situe au sein de la zone d'effet, le sort affecte bel et bien leur réapparition.
Focaliseur : un minuscule sablier en platine et en cristal d'une valeur de 500 po. Le sujet doit le tenir ou le porter pendant la durée du sort.</t>
        </r>
        <r>
          <rPr>
            <sz val="9"/>
            <rFont val="Tahoma"/>
            <family val="2"/>
          </rPr>
          <t xml:space="preserve">
</t>
        </r>
      </text>
    </comment>
    <comment ref="A139" authorId="0">
      <text>
        <r>
          <rPr>
            <b/>
            <sz val="9"/>
            <rFont val="Tahoma"/>
            <family val="2"/>
          </rPr>
          <t xml:space="preserve">Cœur d'air </t>
        </r>
        <r>
          <rPr>
            <sz val="9"/>
            <rFont val="Tahoma"/>
            <family val="2"/>
          </rPr>
          <t xml:space="preserve">Transmutation
Complete mage
Composantes: V et G ; Temps d'incantation: 1 action simple
Portée: personnelle ; Cible: le jeteur de sort
Durée: 1 heure/niveau du lanceur
Jet de Sauvegarde: aucun ; Résistance à la magie: non
Vous bénéficiez d’un bonus d’altération de +10 en Saut et si vous avez une vitesse de vol celle-ci reçoit un bonus d’altération de 3 m. De plus, vous pouvez a tout moment utiliser une action immédiate pour activer les effets d’une feuille morte durant 1 round/niveau du lanceur de sorts (après cette durée le sort prend fin)
"Si deux sorts de cœur élémentaire sont actifs en même temps alors vous bénéficiez d’une défense légère, avec les quatre vous êtes immunisé aux coups critiques et aux attaques sournoises. "
</t>
        </r>
      </text>
    </comment>
    <comment ref="A147" authorId="0">
      <text>
        <r>
          <rPr>
            <b/>
            <sz val="9"/>
            <rFont val="Tahoma"/>
            <family val="2"/>
          </rPr>
          <t>Cœur d'eau</t>
        </r>
        <r>
          <rPr>
            <sz val="9"/>
            <rFont val="Tahoma"/>
            <family val="2"/>
          </rPr>
          <t xml:space="preserve"> Transmutation
Complete mage
Composantes: V et G
Temps d'incantation: 1 action simple
Portée: personnelle ; Cible: le jeteur de sort ; Durée: 1 heure/niveau du lanceur
Jet de Sauvegarde: aucun ; Résistance à la magie: non
Vous bénéficiez d’une vitesse de nage égale à votre VD, d’un bonus d’altération de +5 en Evasion et vous pouvez respirer sous l’eau comme sous l’effet d’une respiration aquatique. De plus, vous pouvez à tout moment utiliser une action rapide pour activer les effets d’une Liberté de Mouvement durant 1 rd/niveau du lanceur de sort (après cette durée le sort prend fin).
"Si deux sorts de cœur élémentaire sont actifs en même temps alors vous bénéficiez d’une défense légère, avec les quatre vous êtes immunisé aux coups critiques et aux attaques sournoises. "
</t>
        </r>
      </text>
    </comment>
    <comment ref="A156" authorId="0">
      <text>
        <r>
          <rPr>
            <b/>
            <sz val="9"/>
            <rFont val="Tahoma"/>
            <family val="2"/>
          </rPr>
          <t>Cœur de terre</t>
        </r>
        <r>
          <rPr>
            <sz val="9"/>
            <rFont val="Tahoma"/>
            <family val="2"/>
          </rPr>
          <t xml:space="preserve"> Transmutation
Complete mage
Composantes: V et G ; Temps d'incantation: 1 action simple
Portée: personnelle ; Cible: le jeteur de sort
Durée: 1 heure/niveau du lanceur
Jet de Sauvegarde: aucun ; Résistance à la magie: non
Vous bénéficiez d’un bonus de +8 pour résister à des tentatives de bousculade, renversement ou croc-en-jambe. Vous gagnez 2 niveaux de points de vie temporaires (max. 30). De plus, vous pouvez à tout moment utiliser une action rapide pour activer les effets d’une Peau de Pierre durant 1 round/niveau de lanceur de sorts (après cette durée le sort prend fin).
"Si deux sorts de cœur élémentaire sont actifs en même temps alors vous bénéficiez d’une défense légère, avec les quatre vous êtes immunisé aux coups critiques et aux attaques sournoises. "
</t>
        </r>
      </text>
    </comment>
    <comment ref="A161" authorId="0">
      <text>
        <r>
          <rPr>
            <b/>
            <sz val="9"/>
            <rFont val="Tahoma"/>
            <family val="2"/>
          </rPr>
          <t xml:space="preserve">Cœur de feu </t>
        </r>
        <r>
          <rPr>
            <sz val="9"/>
            <rFont val="Tahoma"/>
            <family val="2"/>
          </rPr>
          <t xml:space="preserve">Transmutation
Complete mage
Composantes: V et G
Temps d'incantation: 1 action simple
Portée: personnelle ; Cible: le jeteur de sort ; Durée: 1 heure/niveau du lanceur ; 
Jet de Sauvegarde: aucun ; Résistance à la magie: non
Vous bénéficiez d’un bonus d’altération de 3 m a votre VD et une résistance au feu 20. De plus, vous pouvez a tout moment utiliser une action rapide pour activer les effets d’un Bouclier de Feu (protection contre le feu seulement) durant 1 rd/niveau de lanceur de sorts (après cette durée le sort prend fin).
"Si deux sorts de cœur élémentaire sont actifs en même temps alors vous bénéficiez d’une défense légère, avec les quatre vous êtes immunisé aux coups critiques et aux attaques sournoises. "
</t>
        </r>
      </text>
    </comment>
    <comment ref="A155" authorId="0">
      <text>
        <r>
          <rPr>
            <b/>
            <sz val="9"/>
            <rFont val="Tahoma"/>
            <family val="2"/>
          </rPr>
          <t>Déviation de rayon</t>
        </r>
        <r>
          <rPr>
            <sz val="9"/>
            <rFont val="Tahoma"/>
            <family val="2"/>
          </rPr>
          <t xml:space="preserve"> Abjuration
Composantes: V, G, F
Temps d'incantation: 1 action simple
Portée : personnelle ; Cible : le lanceur de sort ; Durée: 1 minute/niveau
Jet de sauvegarde: aucun ; Résistance à la magie: non
Pour toute Ia durée du sort, le personnage est protégé contre les attaques de contact à distance, ce qui inclut les rayons magiques et les attaques de rayon des créatures. Toute attaque de rayon visant le personnage est automatiquement déviée et ne produit aucun effet.
Focaliseur: un prisme en verre.
</t>
        </r>
      </text>
    </comment>
    <comment ref="A174" authorId="0">
      <text>
        <r>
          <rPr>
            <b/>
            <sz val="9"/>
            <rFont val="Tahoma"/>
            <family val="2"/>
          </rPr>
          <t xml:space="preserve">Arcane Spellsurge </t>
        </r>
        <r>
          <rPr>
            <sz val="9"/>
            <rFont val="Tahoma"/>
            <family val="2"/>
          </rPr>
          <t xml:space="preserve">Universal 
(Dragon Magic, p. 64) 
Composants : V, S, 
Temps d'incantation: 1 action simple
Portée : personnel ; Cible :  le lanceur ; Durée : 1 round / niveaul
Green and yellow sparks fly off your body as a light breeze picks up, lifting loose debris and swirling around with a faint howl.
This spell speeds the flow of magic through you, hastening your spellcasting ability. Casting times for arcane spells are reduced as follows:
Normal Casting Time New Casting Time
1 standard action 1 swift action
1 full round 1 standard action
2-10 rounds 1 round less than normal
Arcane spellsurge has no effect on any spell with a casting time of greater than 1 minute or a casting time not listed on the table. You can't choose to ignore this effect; that is, you can't opt to cast a spell using its normal casting time. Thus, if all your spells normally have casting times of 1 standard action, they take 1 swift action instead, and because you can't take more than one swift action in a round, you won't be able to cast multiple spells per round while under the effect of arcane spellsurge. (If you have available spells with casting times of 1 full round, you are still able to cast more than one of those spells per round). </t>
        </r>
        <r>
          <rPr>
            <b/>
            <sz val="9"/>
            <rFont val="Tahoma"/>
            <family val="2"/>
          </rPr>
          <t>However, a sorcerer or other spontaneous arcane caster could cast a metamagic spell (as a standard action) and a normal spell (as a swift action) in the same round.</t>
        </r>
        <r>
          <rPr>
            <sz val="9"/>
            <rFont val="Tahoma"/>
            <family val="2"/>
          </rPr>
          <t xml:space="preserve">
This spell doesn't stack with any other effect that reduces a spell's casting time.</t>
        </r>
      </text>
    </comment>
    <comment ref="A175" authorId="0">
      <text>
        <r>
          <rPr>
            <b/>
            <sz val="9"/>
            <rFont val="Tahoma"/>
            <family val="2"/>
          </rPr>
          <t>Téléportation suprême</t>
        </r>
        <r>
          <rPr>
            <sz val="9"/>
            <rFont val="Tahoma"/>
            <family val="2"/>
          </rPr>
          <t xml:space="preserve"> Invocation (téléportation)
Ce sort est semblable à Téléportation, si ce n’est qu’il n’y a pas de limite de portée et que le personnage arrive toujours sur l’objectif. De plus, il ne lui est pas nécessaire de connaître la destination, même s’il doit tout de même disposer d’une description fiable de l’endroit (commme un exposé oral ou une carte particulièrement précise). Dans le cas contraire (ou si on l’a trompé), il disparaît et réapparaît aussitôt à son lieu de départ. Téléportation suprême ne permet aucune forme de déplacement interplanaire.
</t>
        </r>
      </text>
    </comment>
    <comment ref="A162" authorId="0">
      <text>
        <r>
          <rPr>
            <b/>
            <sz val="9"/>
            <rFont val="Tahoma"/>
            <family val="2"/>
          </rPr>
          <t>Vol supérieur</t>
        </r>
        <r>
          <rPr>
            <sz val="9"/>
            <rFont val="Tahoma"/>
            <family val="2"/>
          </rPr>
          <t xml:space="preserve"> Transmutation
Composantes : V, G
Portée : personnelle ; Cible : le jeteur de sorts ; Durée : 1 heure/niveau ;
Ce sort est semblable à Vol, si ce n’est que le personnage évolue à la vitesse de 12 mètres (9 mètres s’il porte une armure lourde ou intermédiaire, ou une charge lourde ou intermédiaire), le tout avec une manœuvrabilité moyenne. Quand le personnage use de ce sort pour un déplacement sur longue distance, il peut exécuter un “ footing ” sans subir de dégâts non-létaux (effectuez un test de Concentration pour une marche forcée). Cela signifie qu’il peut parcourir 96 kilomètres en 8 heures de vol (ou 72 kilomètres si sa vitesse de déplacement est égale à 9 mètres)</t>
        </r>
      </text>
    </comment>
    <comment ref="A170" authorId="0">
      <text>
        <r>
          <rPr>
            <b/>
            <sz val="9"/>
            <rFont val="Tahoma"/>
            <family val="2"/>
          </rPr>
          <t>Héroïsme suprême</t>
        </r>
        <r>
          <rPr>
            <sz val="9"/>
            <rFont val="Tahoma"/>
            <family val="2"/>
          </rPr>
          <t xml:space="preserve"> Enchantement (coercition) [mental]
Niveau : Ensorceleur/Magicien 6, Barde 5
Durée : 1 minute/niveau
Composantes : V, G ; Temps d'incantation : 1 action simple
Portée : contact ; Cible : créature touchée
Jet de sauvegarde : Volonté, annule (inoffensif) ; Résistance à la magie : oui (inoffensif)
Ce sort est semblable à Héroïsme, si ce n’est que la créature bénéficie d’un bonus de moral de +4 aux jets d’attaque, jets de sauvegarde et tests de compétence. En outre, elle est immunisée contre les effets de terreur et gagne un nombre de points de vie temporaires égal à son niveau de lanceur de sorts (maximum 20).</t>
        </r>
      </text>
    </comment>
    <comment ref="E197" authorId="0">
      <text>
        <r>
          <rPr>
            <b/>
            <sz val="9"/>
            <rFont val="Tahoma"/>
            <family val="2"/>
          </rPr>
          <t>Compagnon divin :</t>
        </r>
        <r>
          <rPr>
            <sz val="9"/>
            <rFont val="Tahoma"/>
            <family val="2"/>
          </rPr>
          <t xml:space="preserve"> (Ensorceleur, remplace Familier)
Tiré du livre Complete Champion
En sacrifiant le lien possible avec une créature, vous gagnez la capacité de conserver l’énergie profane dans une réserve divine qui prend la forme d’une créature spirituelle. Relié à vous par votre propre essence vitale, le compagnon divin peut alors transformer de l’énergie pour octroyer plusieurs effets bénéfiques. Le compagnon divin conserve ou déploie de l’énergie selon votre niveau et vos besoins. Pour alimenter ce réservoir, vous devez lancer un sort ciblé d’au moins un niveau sur cette créature. Le sort ne produit pas son effet normal, le compagnon absorbe tout simplement l’énergie du sort. Il peut stocker un nombre de niveau de sorts égal à votre niveau de lanceur de sorts. Vous pouvez l’alimenter de votre magie par vos sorts à tout moment, mais une fois que vous vous reposez et récupérez tous vos sorts, le compagnon perd sa réserve magique. Le compagnon divin n’est pas de ce monde et ne peut être affecté par des sorts, pouvoirs magiques ou sorts d’effet d’anti-magie ou de dissipation. Il ne peut pas, cependant, transmettre son énergie profane dans un effet de champs  ou semblable d’anti-magie. Il utilise votre niveau de lanceur de sort pour n'importe quels jets exigés et quand il transmet l'énergie profane, le niveau de l'effet créé est égal aux nombres de niveaux de sorts consommés. Le compagnon divin peut sortir son énergie de sorts stockée de plusieurs façons, à votre commande. Vous pouvez utiliser  chaque effet aussi souvent que vous le souhaitez, jusqu'à ce que l'énergie stockée du compagnon soit épuisé. 
Guérison (Su) : au prix d’une action standard, vous pouvez ordonner à votre compagnon divin de convertir l'énergie qu'il a stockée dans un pouvoir de guérison. Celui-ci est l'équivalent d'un sort d’invocation (soins). Cet effet vous guérit pour 1d6 points de dégâts par niveau de sort stocké, ou autant de niveaux que vous désignez (jusqu'au maximum actuellement stocké). 
Protection (Su) : au prix d’une action rapide, vous pouvez ordonner à votre compagnon divin de convertir l'énergie qu'il a stockée dans un pouvoir de protection. Celui-ci est l'équivalent d'un sort d'abjuration qui vous fournit un bonus de parade à votre classe d’armure et un bonus de résistance pour vos jets de sauvegarde égaux au nombre de niveau de sort stocké, ou autant de niveaux que vous désignez (jusqu'au maximum actuellement stocké). L’effet dure un round par niveau de lanceur de sort que vous possédez.
</t>
        </r>
      </text>
    </comment>
    <comment ref="A198" authorId="0">
      <text>
        <r>
          <rPr>
            <sz val="9"/>
            <rFont val="Tahoma"/>
            <family val="2"/>
          </rPr>
          <t>Don de métamagie supplémentaire
Aux niveaux 1, 4, 7 et 10, l'incantatrixe peut choisir un don de métamagie en qualité de don supplémentaire. Il lui faut néanmoins satisfaire aux conditions du don voulu.
Études spécialisées (Ext)
Au niveau 1, l'incantatrixe renonce a une école de magie pour s'attacher davantage aux autres. Elle ne peut choisir Abjuration ou Divination en guise d'école interdite. Cette dernière vient en plus de toute école interdite choisie en cas de spécialisation préalable. Ainsi, une magicienne spécialisée qui emprunte cette classe de prestige a trois écoles interdites et non deux.
Métamagie coopérative (Sur)
Au niveau 2, l'incantatrixe gagne le pouvoir d'appliquer n'importe lequel de ses dons de métamagie (à l'exception d'Incantation rapide, Incantation silencieuse et Incantation statique) à un sort lancé par un allié consentant. Ce dernier n'a pas besoin de préparer le sort sous forme de métamagie ni de mobiliser un emplacement de sort d'un niveau supérieur. En effet, l'incantatrixe modifie simplement le sort lors de l'incantation. A l'instar d'une incantation normale, l'utilisation de ce pouvoir se fait au prix d'une action simple qui provoque une attaque d'opportunité. L'incantatrixe peut néanmoins user de la compétence Concentration comme si elle lançait un sort sur la défensive. Elle doit préparer une action pour user de métamagie coopérative lorsque son allié commence l'incantation et se trouver dans une case adjacente à celui-ci. L'incantatrixe doit effectuer un test d'Art de la magie (DD 18 + [3 x niveau de sort modifié]) pour réussir. Le « niveau de sort modifié » est le niveau de l'emplacement de sort qui devrait être mobilisé s'il était préparé à l'aide du don de métamagie appliqué. Les dons de métamagie utilisés par le lanceur de sorts comptent également dans ce calcul. Par exemple, si l'incantatrixe applique le don Quintessence des sorts à l'éclair multiple d'un allié, le niveau de sort modifié est égal à 9 (6 pour le sort, +3 pour le don Quintessence des sorts) et le DD est égal à 18 + (3 x 9)=45. Si elle applique le même don à l'éclair multiple silencieux d'un allié, le niveau de sort modifié est égal à 10 et le DD du test d'Art de la magie est égal à 48. L'incantatrixe peut utiliser ce pouvoir un nombre de fois par jour égal à 3 + son modificateur d'Intelligence.
Effet métamagique (Sur)
À partir du niveau 3, l'incantatrixe peut tenter d'appliquer n'importe lequel de ses dons à un effet magique persistant déjà en place. Par exemple, elle peut user d'Extension de durée sur un mur de force ou de Quintessence des sorts pour augmenter les dégâts d'une brume mortelle. Pour utiliser ce pouvoir, l'incantatrixe doit se trouver au sein de l'effet ou dans une case adjacente à celui-ci et réussir un test d'Art de la magie (DD 18 + [3 x niveau de sort modifié]) pour réussir. Le « niveau de sort modifié » est le niveau de l'emplacement de sort qui devrait être mobilisé s'il était préparé à l'aide du don de métamagie appliqué. Les dons de métamagie appliqués à l'effet durant l'incantation (Incantation rapide. Incantation silencieuse ou Incantation statique) ne comptent pas ce calcul. Par contre, il faut tenir compte des dons de métamagie qui modifient l'effet du sort (comme Extension d'effet, Extension de portée ou Extension de zone d'effet).
Par exemple, si l'incantatrixe applique le don Extension de durée à un mur de feu, le niveau de sort modifié est égal à 5 (4 pour le sort, +1 pour le don Extension de durée) et le DD est égal à 18 + (3 x 5)=33. Si le mur de feu a été lancé à l'aide du don Incantation silencieuse, le DD est toujours égal à 33 car ce don s'applique au niveau de l'incantation du sort, et non à l'effet.
Par contre, si elle applique à un mur de feu qui bénéficie déjà d'Extension d'effet, le niveau de sort modifié est égal à 7 et le DD du test d'Art de la magie est égal à 39.
L'incantatrixe peut utiliser ce pouvoir un nombre de fois par jour égal à 3 + son modificateur d'Intelligence. L'utilisation de ce pouvoir se fait au prix d'une action complexe qui provoque une attaque d'opportunité.
Potentiel métamagique (Sur)
Au niveau 5, l'incantatrixe gagne le pouvoir d'appliquer n'importe lequel de ses dons de métamagie à l'effet d'un objet à potentiel magique (généralement une baguette). Pour utiliser ce pouvoir, elle doit également posséder le don de création d'objets nécessaire à la fabrication de l'objet à potentiel magique utilisé. User de potentiel métamagique consomme un nombre de charges supplémentaires de l'objet égal au nombre de niveaux de sort que le don ajouterait au sort. Par exemple, l'incantatrixe peut user d'Incantation rapide pour modifier un sort jeté via une baguette en dépensant 5 charges (1 + 4 pour l'augmentation d'emplacement de sort). De même, elle peut y appliquer Extension d'effet en sacrifiant 3 charges, ou Incantation silencieuse en utilisant 2 charges. Appliqué à un objet à potentiel magique, le don Incantation statique n'offre aucun avantage.
L'incantatrixe ne saurait recourir à ce pouvoir quand elle utilise un objet à potentiel magique dénué de charges, comme un chapelet de prières courant.
Vol de concentration (Sur)
Au niveau 6, l'incantatrixe gagne le pouvoir de prendre le contrôle d'un sort requérant concentration (comme image accomplie, implosion ou nuée grouillante). Le lanceur de sorts adverse doit toutefois se trouver dans un rayon de 9 mètres. Si la cible est consentante, le transfert de concentration se fait automatiquement. Autrement, le personnage et son adversaire effectuent un test de niveau de lanceur de sorts opposé. Un lanceur de sorts divins bénéficie d'un bonus de +2 au test. Si l'incantatrixe l'emporte, elle prend le contrôle du sort tant qu'elle reste concentrée ou jusqu'à expiration de l'effet. Le sort agit alors comme si l'incantatrixe l'avait jeté (même si ce n'est pas le cas), mais les variables numériques déterminées lors de l'incantation (ce qui inclut le niveau de lanceur de sorts) ne bougent pas. Le lanceur de sorts original peut être affecté par son effet, mais il bénéficié alors d'un bonus de circonstances de +2 aux jets de sauvegarde contre celui-ci (le cas échéant). Si l'incantatrixe relâche sa concentration avant la fin du sort, son auteur peut en reprendre le contrôle en réussissant un test de niveau de lanceur de sorts (DD 15 + niveau de sort). En cas d'échec, personne ne contrôle plus le sort.
Métamagie instantanée (Sur)
Une fois par jour, une incantatrixe de niveau 7 ou plus peut appliquer l'un de ses dons de métamagie à un sort sans le modifier à l'avance (si elle prépare ses sorts) ou sans en augmenter le temps d'incantation (si elle ne prépare pas ses sorts), Ainsi, une magicienne lancera un sort comme si elle l'avait préparé et modifié à l'aide du don de métamagie choisi, mais sans mobiliser un emplacement de sort d'un niveau supérieur. De son côté, une ensorceleuse lancera son sort modifié sans allonger, le temps d'incantation. Une incantatrixe de niveau 9 ou 10 peut utiliser ce pouvoir 2 fois par jour. L'incantatrixe ne peut pas utiliser ce pouvoir si, en temps normal, le sort modifié utiliserait un emplacement de sort d'un niveau auquel elle n'a pas accès.
Capture de sort (Sur)
Dès le niveau 8, l'incantatrixe peut tenter de prendre le contrôle d'un effet persistant créé par un autre lanceur de sorts. L'effet ne doit pas relever de la concentration mais dépendre du contrôle de son auteur (comme arme spirituelle ou convocation de monstres, mais pas brume acide ou mur de feu ). De plus, l'effet (mais pas nécessairement le lanceur de sorts), doit se trouver dans un rayon de 9 mètres de l'incantatrixe. La cible et le personnage doivent effectuer un test de niveau de lanceur de sorts opposé. Un lanceur de sorts divins bénéficie d'un bonus de +2 au test. Si l'incantatrixe l'emporte, elle prend le contrôle du sort jusqu'à expiration de l'effet. Le sort agit alors comme si l'incantatrixe l'avait jeté (même si ce n'est pas le cas), mais les variables numériques déterminées lors de l'incantation (ce qui inclut le niveau de lanceur de sorts) ne bougent pas. Le lanceur de sorts original peut être affecté par son effet, mais il bénéficie alors d'un bonus de circonstances de +2 aux jets de sauvegarde contre celui-ci (le cas échéant). S'il est possible de mettre un terme au sort et que l'incantatrixe le souhaite, elle doit effectuer un second test de niveau de lanceur de sorts opposé. En cas d'échec, le sort continue de faire effet et celui qui l'a jeté en reprend le contrôle.
Science de la métamagie (Sur)
Au niveau 10, l'incantatrixe maîtrise à ce point la métamagie que lorsqu'elle utilise un don de métamagie, le niveau de sort requis (le cas échéant) est réduit de 1 point (pour un minimum de +1). Par exemple, une incântatrixe/magicienne préparera une boule de feu à incantation rapide comme un sort de 6ième niveau et non comme un sort de 7ième niveau.
Cet avantage s'applique également aux autres aptitudes de classe de l'incantatrixe. Ainsi, le DD de ses pouvoirs d'effet méta-magique et de métamagie coopérative est réduit selon les dons de métamagie impliqués. Enfin, elle sacrifie moins de charges quand elle use de potentiel métamagique.</t>
        </r>
      </text>
    </comment>
    <comment ref="A157" authorId="0">
      <text>
        <r>
          <rPr>
            <b/>
            <sz val="9"/>
            <rFont val="Tahoma"/>
            <family val="2"/>
          </rPr>
          <t xml:space="preserve">Wings of Flurry Evocation [Force] </t>
        </r>
        <r>
          <rPr>
            <sz val="9"/>
            <rFont val="Tahoma"/>
            <family val="2"/>
          </rPr>
          <t xml:space="preserve">
(Races of the Dragon) 
Components: V, S, 
Casting Time: 1 standard action
Range: 30 ft.
Area: 30-ft.-radius burst
Duration: Instantaneous
Saving Throw: Reflex half
Spell Resistance: Yes
Immense, scaled wings unfurl from behind you and beat at nearby foes in a savage flurry before vanishing as quickly as they appeared.
You evoke flickering dragon's wings that strike at every target in range, dealing 1d6 points of damage per caster level to all designated targets within 30 feet that fail a Reflex saving throw and half that damage to creatures that succeed on the save.
Creatures that fail the Reflex save are also dazed for 1 round.
Special: A dragonblooded character, or a character with the dragon type, casts this spell at +1 caster level.</t>
        </r>
      </text>
    </comment>
    <comment ref="A148" authorId="0">
      <text>
        <r>
          <rPr>
            <b/>
            <sz val="9"/>
            <rFont val="Tahoma"/>
            <family val="2"/>
          </rPr>
          <t>Changement de la lune</t>
        </r>
        <r>
          <rPr>
            <sz val="9"/>
            <rFont val="Tahoma"/>
            <family val="2"/>
          </rPr>
          <t xml:space="preserve"> Transmutation
Source : Dragon Magazine #340
Composantes : V, G, M
Temps d'incantation : 1 action simple
Portée : contact
Cible : créature touchée
Durée : 1 round/niveau
Jet de sauvegarde : Volonté, annule (inoffensif)
Résistance à la magie : oui (inoffensif)
Ce sort augmente les capacités physiques de la cible. La puissance de sort augmente puis diminue dans sa durée.
Le premier round, la cible gagne un bonus d'altération de +2 à la Force, Dextérité et Constitution. Au second round, ce bonus passe à +4, puis +6 à tous les autres rounds, à l'exception des deux derniers. Lors de l'avant-dernier round, ce bonus repasse à +4 et lors du dernier round d'effet du sort, il revient à +2.
Composantes matérielles : une goutte de sang d'une créature métamorphe.</t>
        </r>
      </text>
    </comment>
    <comment ref="A141" authorId="0">
      <text>
        <r>
          <rPr>
            <b/>
            <sz val="9"/>
            <rFont val="Tahoma"/>
            <family val="2"/>
          </rPr>
          <t xml:space="preserve">RAYON DE STUPIDITE </t>
        </r>
        <r>
          <rPr>
            <sz val="9"/>
            <rFont val="Tahoma"/>
            <family val="2"/>
          </rPr>
          <t xml:space="preserve">Enchantement (coercition) [mental]
Source : Compendium arcanique
Composantes: V. C, M
Temps d'incantation: 1 action simple
Portée : courte (7,50 m +l,5O m/2 niveaux)
Effet: rayon
Durée: instantanée
Jet de sauvegarde : aucun
Résistance à la magie : oui
Ce sort embrouille l'esprit d'un ennemi et endommage son intellect. Le personnage doit réussir une attaque de contact à distance à l'aide du rayon pour frapper la cible. Un sujet touché subit un affaiblissement temporaire de 1d4+t points d'Intelligence. Si la cible est un magicien, il risque de perdre temporairement tout ou partie de ses facultés de lanceur de sorts si sa valeur d'Intelligence chute trop lourdement.
Composante matérielle: un chapeau miniature en forme de cône.
Note : une créature qui tombe à zéro ou en dessous en intelligence s’évanouit.
</t>
        </r>
      </text>
    </comment>
    <comment ref="A150" authorId="0">
      <text>
        <r>
          <rPr>
            <b/>
            <sz val="9"/>
            <rFont val="Tahoma"/>
            <family val="2"/>
          </rPr>
          <t>Mur de vent</t>
        </r>
        <r>
          <rPr>
            <sz val="9"/>
            <rFont val="Tahoma"/>
            <family val="2"/>
          </rPr>
          <t xml:space="preserve"> Évocation [air]
Source : Manuel du Joueur
Composantes : V, G, M/FD
Temps d'incantation : 1 action simple
Portée : moyenne (30 m + 3 m/niveau)
Effet : mur faisant jusqu’à 3 m de long/niveau et 1,50 m de haut/niveau (F)
Durée : 1 round/niveau
Jet de sauvegarde : aucun (voir description)
Résistance à la magie : oui
Un rideau de vent vertical et invisible se forme au terme de cette incantation. Il est épais de 60 centimètres et sa violence considérable lui permet d’emporter tout oiseau plus petit qu’un aigle ou d’arracher papiers et autres objets similaires si leur possesseur est surpris (ce dernier peut toutefois les garder en main s’il réussit un jet de Réflexes). Les créatures volantes de taille TP ou P sont incapables de franchir cette barrière. Objets non tenus et vêtements s’envolent au contact d’un mur de vent. Flèches et carreaux sont déviés et manquent automatiquement leur cible, tandis que les autres armes à distance ont 30 % de la rater (rochers de géants, projectiles d’engins de siège et autres armes de jet aussi massives ne sont pas affectés). Le gaz ne peut pas franchir le mur, pas plus que la plupart des souffles gazeux ou les créatures en état gazeux. À l’inverse, le sort ne constitue pas une barrière pour les créatures intangibles.
Le mur doit être vertical mais, cette restriction exceptée, le personnage peut lui donner la forme de son choix. Il est possible de le créer cylindrique ou carré pour délimiter une zone bien précise. Un lanceur de sorts de niveau 5 génère un mur de vent de 15 mètres de long sur 7,50 mètres de haut, ce qui suffit pour constituer un cylindre de 4,50 mètres de diamètre.
Composantes matérielles : un minuscule éventail et une plume d’oiseau exotique.</t>
        </r>
      </text>
    </comment>
    <comment ref="A140" authorId="0">
      <text>
        <r>
          <rPr>
            <b/>
            <sz val="9"/>
            <rFont val="Tahoma"/>
            <family val="2"/>
          </rPr>
          <t>Ruse du renard</t>
        </r>
        <r>
          <rPr>
            <sz val="9"/>
            <rFont val="Tahoma"/>
            <family val="2"/>
          </rPr>
          <t xml:space="preserve"> Transmutation
Source : Manuel du Joueur
Composantes : V, G, M/FD
Temps d'incantation : 1 action simple
Portée : contact
Cible : créature touchée
Durée : 1 minute/niveau
Jet de sauvegarde : Volonté, annule (inoffensif)
Résistance à la magie : oui
La créature transformée se montre plus maligne. Le sort octroie un bonus d’altération de +4 en Intelligence. La cible en bénéficie dans le cadre de toute utilisation de l’Intelligence. Les magiciens (et autres lanceurs de sorts dépendant de l’Intelligence) bénéficiant de ruse du renard ne gagnent pas de sorts supplémentaires, mais le DD de leurs sorts s’en trouve augmenté. Le sort ne confère pas de points de compétence supplémentaires.
Composantes matérielles : quelques poils de renard, ou encore un peu de crotte.</t>
        </r>
      </text>
    </comment>
    <comment ref="A142" authorId="0">
      <text>
        <r>
          <rPr>
            <b/>
            <sz val="9"/>
            <rFont val="Tahoma"/>
            <family val="2"/>
          </rPr>
          <t xml:space="preserve">Détection de l’invisibilité </t>
        </r>
        <r>
          <rPr>
            <sz val="9"/>
            <rFont val="Tahoma"/>
            <family val="2"/>
          </rPr>
          <t>Divination
Source : Manuel du Joueur
Composantes : V, G, M
Temps d'incantation : 1 action simple
Portée : personnelle
Cible : le jeteur de sorts
Durée : 10 minutes/niveau (T)
Le personnage voit normalement les objets et créatures invisibles, ainsi que ceux qui évoluent dans le plan Astral ou le plan Éthéré. De telles créatures prennent la forme de silhouettes translucides, ce qui permet au personnage de faire la différence entre les sujets visibles, invisibles et éthérés.
Le sort ne dévoile pas la méthode employée pour se rendre invisible. Il ne révèle pas non plus les illusions, pas plus qu’il ne permet de voir au travers des objets opaques. De la même manière, il n’aide pas à repérer les créatures cachées, camouflées ou difficiles à remarquer.
On peut user de permanence sur un sort de détection de l’invisibilité.
Composantes matérielles : une pincée de talc et un peu de poudre d’argent.</t>
        </r>
      </text>
    </comment>
    <comment ref="A143" authorId="0">
      <text>
        <r>
          <rPr>
            <b/>
            <sz val="9"/>
            <rFont val="Tahoma"/>
            <family val="2"/>
          </rPr>
          <t>Image miroir</t>
        </r>
        <r>
          <rPr>
            <sz val="9"/>
            <rFont val="Tahoma"/>
            <family val="2"/>
          </rPr>
          <t xml:space="preserve"> Illusion (chimère)
Source : Manuel du Joueur
Composantes : V, G
Temps d'incantation : 1 action simple
Portée : personnelle (voir description)
Cible : le jeteur de sorts
Durée : 1 minute/niveau (T)
Ce sort fait apparaître plusieurs doubles du personnage, ce qui complique la tâche des adversaires désirant l’attaquer. Les chimères restent près de leur créateur et disparaissent au moindre coup.
Image miroir crée 1d4 doubles, +1 tous les trois niveaux du personnage (jusqu’à un maximum de huit images). Ces chimères s’éloignent très légèrement du lanceur de sorts mais restent toutes très proches (il n’y a jamais plus de 1,50 mètre entre deux images ou entre le personnage et l’un de ses doubles). On peut passer au travers des chimères. Quand les images et le personnage se séparent, les observateurs deviennent incapables de dire qui est l’original et qui sont les copies. Les chimères peuvent se traverser mutuellement. Elles reproduisent fidèlement les gestes du personnage, faisant par exemple semblant de lancer des sorts ou de boire une potion, décollant du sol quand il jette lévitation, etc.
Les créatures attaquant le personnage doivent choisir leur cible parmi toutes celles qui sont présentes. En règle générale, on détermine aléatoirement qui elles attaquent. Une attaque réussie contre une chimère la fait disparaître instantanément. La CA des images se calcule de la manière suivante : 10 + modificateur de taille du personnage + son modificateur de Dextérité. Elles réagissent normalement aux sorts de zone (par exemple, elles auront l’air plus ou moins brûlées après avoir été prises dans l’explosion d’une boule de feu).
Le personnage peut fusionner avec ses copies et se séparer d’elles à l’envi, ce qui permet de semer le doute dans l’esprit de ceux qui pensaient l’avoir localisé.
L’adversaire doit voir les images pour être abusé par le sort. Si le personnage est invisible ou si l’adversaire ferme les yeux, le sort perd tout son intérêt. À noter toutefois que combattre les yeux fermés revient à être aveugle.</t>
        </r>
      </text>
    </comment>
    <comment ref="A144" authorId="0">
      <text>
        <r>
          <rPr>
            <b/>
            <sz val="9"/>
            <rFont val="Tahoma"/>
            <family val="2"/>
          </rPr>
          <t>Modification d’apparence</t>
        </r>
        <r>
          <rPr>
            <sz val="9"/>
            <rFont val="Tahoma"/>
            <family val="2"/>
          </rPr>
          <t xml:space="preserve"> Transmutation (métamorphose)
Source : Manuel du Joueur
Composantes : V, G
Temps d'incantation : 1 action simple
Portée : personnelle
Cible : le jeteur de sorts
Durée : 10 minutes/niveau (T)
Le personnage prend la forme d’une créature de son type (comme humanoïde ou créature magique). Cette nouvelle forme ne doit pas être éloignée de plus d’une catégorie de taille de la sienne. Le nombre maximum de DV de la nouvelle forme est égal au niveau de lanceur de sorts du personnage, pour un maximum de 5 DV au niveau 5. On peut se changer en un membre de son espèce, voire en soi-même.
Le personnage conserve ses valeurs de caractéristique, sa classe, son niveau, ses points de vie, son alignement, son bonus de base à l’attaque et ses bonus de base aux jets de sauvegarde. Il garde également les attaques découlant de pouvoirs magiques ou surnaturels, ainsi que les particularités de sa forme normale, à l’exception de celles qui requièrent un membre que ne présente pas la nouvelle forme (comme une bouche pour un souffle ou des yeux pour une attaque de regard). Il conserve aussi les attaques spéciales extraordinaires et particularités issues de niveaux de classe (comme le pouvoir de rage de berserker du barbare), mais pas les particularités ayant d’autres origines (comme la présence terrifiante du dragon).
Si la nouvelle forme est douée de parole, le personnage communique normalement. Il conserve ses facultés de lanceur de sorts naturelles, mais la nouvelle forme doit être à même de parler intelligiblement (et donc d’avoir un langage) pour user de composantes verbales. Il lui faut également des membres pour manipuler les composantes matérielles et gestuelles.
Le personnage acquiert les particularités physiques de la nouvelle forme tout en conservant son esprit. Ces dernières incluent la taille naturelle, les facultés de déplacement habituelles (comme le creusement, l’escalade, la marche, la nage et le vol à l’aide d’ailes, pour une vitesse de déplacement de 36 mètres en ce qui concerne le vol et de 18 mètres au regard des autres modes de déplacement), le bonus d’armure naturelle, les armes naturelles (comme les griffes, la morsure, etc.), les bonus de compétence raciaux, les dons supplémentaires raciaux et toute particularité physique évidente (présence ou absence d’ailes, nombre de membres, etc.). Un corps doté de membres supplémentaires ne permet pas de porter davantage d’attaques (ou des attaques à deux armes plus avantageuses) que la normale.
Le personnage ne gagne pas de particularités ou d’attaques spéciales extraordinaires qui ne soient pas mentionnées ci-dessus sous les particularités physiques, comme la vision dans le noir, la vision nocturne, la vision aveugle, la guérison accélérée, la régénération, l’odorat, etc.
Le personnage ne gagne aucun pouvoir magique, attaque spéciale surnaturelle ou particularité de la nouvelle forme. Le type et le sous-type (le cas échéant) restent les mêmes, quelle que soit la nouvelle forme. Il est impossible d’adopter la forme d’une créature dotée d’un archétype, même si ce dernier ne change en rien le type et le sous-type.
Le personnage désigne les particularités physiques mineures de la nouvelle forme (comme la couleur et la texture des cheveux, la couleur de la peau, etc.), en respectant l’apparence d’une créature de l’espèce donnée. Il détermine également les particularités physiques de marque de la nouvelle forme (comme la taille, le poids et le sexe), mais elles aussi doivent se conformer à la norme. Le personnage est donc déguisé en spécimen typique de la race de la nouvelle forme. D’ailleurs, s’il lance ce sort pour se déguiser, il bénéficie d’un bonus de +10 au test de Déguisement.
Une fois le changement d’apparence effectué, le personnage conserve tout l’équipement qu’il est capable de porter. Les autres éléments se fondent dans la nouvelle forme et ne fonctionnent plus. Quand il recouvre sa véritable forme, les objets concernés réapparaissent là où ils se trouvaient précédemment portés sur le corps du personnage. Ils se remettent alors à fonctionner. Les objets ramassés sous la forme magique et qu’il ne saurait porter sous sa forme normale tombent à ses pieds. Ceux que n’importe laquelle des formes peut porter (au niveau de la bouche, des mains, etc.) restent en place. Tout membre ou élément d’équipement séparé du personnage recouvre sa véritable forme.</t>
        </r>
      </text>
    </comment>
    <comment ref="A151" authorId="0">
      <text>
        <r>
          <rPr>
            <b/>
            <sz val="9"/>
            <rFont val="Tahoma"/>
            <family val="2"/>
          </rPr>
          <t>Respiration aquatique</t>
        </r>
        <r>
          <rPr>
            <sz val="9"/>
            <rFont val="Tahoma"/>
            <family val="2"/>
          </rPr>
          <t xml:space="preserve"> Transmutation
Source : Manuel du Joueur
Composantes : V, G, M/FD
Temps d'incantation : 1 action simple
Portée : contact
Cible : créatures vivantes touchées
Durée : 2 heures/niveau (voir description)
Jet de sauvegarde : Volonté, annule (inoffensif)
Résistance à la magie : oui (inoffensif)
Les créatures affectées peuvent respirer sous l’eau sans problème. Si le personnage décide d’en faire bénéficier plusieurs compagnons, il faut diviser la durée indiquée par le nombre d’individus affectés.
Il est impossible d’utiliser ce sort pour empêcher une créature de respirer à l’air libre.
Composantes matérielles : un petit roseau ou un brin de paille.</t>
        </r>
      </text>
    </comment>
    <comment ref="A132" authorId="0">
      <text>
        <r>
          <rPr>
            <b/>
            <sz val="9"/>
            <rFont val="Tahoma"/>
            <family val="2"/>
          </rPr>
          <t>Bouclier</t>
        </r>
        <r>
          <rPr>
            <sz val="9"/>
            <rFont val="Tahoma"/>
            <family val="2"/>
          </rPr>
          <t xml:space="preserve"> Abjuration [force]
Source : Manuel du Joueur
Composantes : V, G
Temps d'incantation : 1 action simple
Portée : personnelle
Cible : le jeteur de sorts
Durée : 1 minute/niveau (T)
Bouclier génère un disque de force mobile flottant devant son créateur. Il absorbe les projectiles magiques prenant ce dernier pour cible. Il procure également un bonus de bouclier de +4 à la CA. Comme il s’agit d’un effet de force, ce bonus agit face aux attaques de contact à distance intangibles. Il ne présente ni malus d’armure aux tests ni risque d’échec des sorts profanes. Contrairement à un pavois normal, bouclier n’offre pas d’abri.</t>
        </r>
      </text>
    </comment>
    <comment ref="A133" authorId="0">
      <text>
        <r>
          <rPr>
            <b/>
            <sz val="9"/>
            <rFont val="Tahoma"/>
            <family val="2"/>
          </rPr>
          <t>Projectile magique</t>
        </r>
        <r>
          <rPr>
            <sz val="9"/>
            <rFont val="Tahoma"/>
            <family val="2"/>
          </rPr>
          <t xml:space="preserve"> Évocation [force]
Source : Manuel du Joueur
Composantes : V, G
Temps d'incantation : 1 action simple
Portée : moyenne (30 m + 3 m/niveau)
Cible : jusqu’à 5 créatures se trouvant à 4,50 m ou moins les unes des autres
Durée : instantanée
Jet de sauvegarde : aucun
Résistance à la magie : oui
Un projectile d’énergie magique jaillit du doigt tendu du mage et va frapper sa cible, lui infligeant 1d4+1 points de dégâts.
Il touche automatiquement, même si la créature visée se trouve au corps à corps ou bénéficie d’un camouflage ou d’un abri (autre que total). Il est impossible de la viser à un endroit précis (main, tête, etc.). Projectile magique ne permet pas d’endommager des objets (serrure, etc.).
Le mage gagne un projectile supplémentaire tous les deux niveaux au-dessus du niveau 1. Il tire donc deux projectiles au niveau 3, trois au niveau 5, quatre au niveau 7 et cinq (le maximum) au niveau 9. Il peut répartir ses différents projectiles entre plusieurs cibles, mais chaque projectile ne peut atteindre qu’un seul adversaire. Toutes les cibles doivent être désignées avant d’effectuer d’éventuels tests de résistance à la magie ou de lancer les dégâts.</t>
        </r>
      </text>
    </comment>
    <comment ref="A134" authorId="0">
      <text>
        <r>
          <rPr>
            <b/>
            <sz val="9"/>
            <rFont val="Tahoma"/>
            <family val="2"/>
          </rPr>
          <t>Coup au but</t>
        </r>
        <r>
          <rPr>
            <sz val="9"/>
            <rFont val="Tahoma"/>
            <family val="2"/>
          </rPr>
          <t xml:space="preserve"> Divination
Source : Manuel du Joueur
Composantes : V, F
Temps d'incantation : 1 action simple
Portée : personnelle
Cible : le jeteur de sorts
Durée : voir description
Le personnage lançant ce sort sait intuitivement comment frapper pour que son attaque soit la plus efficace possible. Son prochain jet d’attaque (qui doit avoir lieu au plus tard le round suivant l’incantation) bénéficie d’un bonus d’intuition de +20. De plus, il n’a aucune chance de rater une cible camouflée.
Focaliseur : la reproduction en miniature d’une cible d’archer en bois.</t>
        </r>
      </text>
    </comment>
    <comment ref="A135" authorId="0">
      <text>
        <r>
          <rPr>
            <b/>
            <sz val="9"/>
            <rFont val="Tahoma"/>
            <family val="2"/>
          </rPr>
          <t>Endurance aux énergies destructives</t>
        </r>
        <r>
          <rPr>
            <sz val="9"/>
            <rFont val="Tahoma"/>
            <family val="2"/>
          </rPr>
          <t xml:space="preserve"> Abjuration
Source : Manuel du Joueur
Composantes : V, G
Temps d'incantation : 1 action simple
Portée : contact
Cible : créature touchée
Durée : 24 heures
Jet de sauvegarde : Volonté, annule (inoffensif)
Résistance à la magie : oui (inoffensif)
Une créature protégée par endurance aux énergies destructives ne risque rien dans un environnement chaud ou froid. Elle peut donc évoluer par des températures allant de –10° à +60° sans devoir effectuer le moindre jet de Vigueur. Son équipement est également protégé.
Endurance aux énergies destructives n’est d’aucune utilité contre les dégâts de feu et de froid. Il ne protège pas davantage des dangers liés à l’environnement, comme la fumée, le manque d’air, etc.</t>
        </r>
      </text>
    </comment>
    <comment ref="A136" authorId="0">
      <text>
        <r>
          <rPr>
            <b/>
            <sz val="9"/>
            <rFont val="Tahoma"/>
            <family val="2"/>
          </rPr>
          <t>Charme-personne</t>
        </r>
        <r>
          <rPr>
            <sz val="9"/>
            <rFont val="Tahoma"/>
            <family val="2"/>
          </rPr>
          <t xml:space="preserve"> Enchantement (charme) [mental]
Source : Manuel du Joueur
Composantes : V, G
Temps d'incantation : 1 action simple
Portée : courte (7,50 m + 1,50 m/2 niveaux)
Cible : 1 créature humanoïde
Durée : 1 heure/niveau
Jet de sauvegarde : Volonté, annule
Résistance à la magie : oui
Charme-personne ne s’applique qu’aux humanoïdes. La créature affectée considère le lanceur de sorts comme son ami fidèle (la cible est amicale ; reportez-vous à Tentative d’influence sur les PNJ). Si toutefois elle est menacée par le personnage ou ses compagnons, elle bénéficie d’un bonus de +5 au jet de sauvegarde.
L’enchantement ne permet pas de diriger l’individu charmé comme un automate, mais celui-ci perçoit néanmoins tout ce que dit et fait le personnage de la manière la plus favorable qui soit. Le personnage peut tenter de lui donner des instructions, mais il lui faut remporter un test de Charisme opposé pour convaincre le sujet de faire quelque chose qui lui déplaît (une seule chance). Un individu charmé n’obéit jamais à un ordre suicidaire, mais il est possible de contourner cette restriction en lui expliquant, par exemple, que lui seul peut sauver son ami s’il accepte de retenir le dragon rouge “ pendant quelques secondes ”. Tout acte du personnage ou de ses alliés menaçant le sujet met instantanément un terme au sort. Notez qu’il faut parler la langue de la créature charmée (ou être fort en mime) pour se faire comprendre d’elle.</t>
        </r>
      </text>
    </comment>
    <comment ref="A158" authorId="0">
      <text>
        <r>
          <rPr>
            <b/>
            <sz val="9"/>
            <rFont val="Tahoma"/>
            <family val="2"/>
          </rPr>
          <t>Charme-monstre</t>
        </r>
        <r>
          <rPr>
            <sz val="9"/>
            <rFont val="Tahoma"/>
            <family val="2"/>
          </rPr>
          <t xml:space="preserve"> Enchantement (charme) [mental]
Source : Manuel du Joueur
Cible : 1 créature vivante
Durée : 1 jour/niveau
Ce sort fonctionne sur le même principe que Charme-personne, si ce n’est qu’il affecte n’importe quelle créature, sans considération de taille ou de type.</t>
        </r>
      </text>
    </comment>
    <comment ref="A164" authorId="0">
      <text>
        <r>
          <rPr>
            <b/>
            <sz val="9"/>
            <rFont val="Tahoma"/>
            <family val="2"/>
          </rPr>
          <t>Scrutation suprême</t>
        </r>
        <r>
          <rPr>
            <sz val="9"/>
            <rFont val="Tahoma"/>
            <family val="2"/>
          </rPr>
          <t xml:space="preserve"> Divination (scrutation)
Source : Manuel du Joueur
Composantes : V, G
Temps d'incantation : 1 action simple
Durée : 1 heure/niveau
Ce sort est semblable à scrutation, sauf pour ce qui est des détails indiqués ci-dessus. Les sorts suivants peuvent être lancés par l’intermédiaire du capteur sans risque d’échec : Détection de la Loi, Détection du Bien, Détection du Chaos, Détection du Mal, Don des langues, Lecture de la magie et Message.</t>
        </r>
      </text>
    </comment>
    <comment ref="A165" authorId="0">
      <text>
        <r>
          <rPr>
            <b/>
            <sz val="9"/>
            <rFont val="Tahoma"/>
            <family val="2"/>
          </rPr>
          <t>Brume mentale</t>
        </r>
        <r>
          <rPr>
            <sz val="9"/>
            <rFont val="Tahoma"/>
            <family val="2"/>
          </rPr>
          <t xml:space="preserve"> Enchantement (coercition) [mental, météo]
Source : Manuel du Joueur
Composantes : V, G
Temps d'incantation : 1 action simple
Portée : moyenne (30 m + 3 m/niveau)
Effet : brouillard occupant une étendue de 6 m de rayon et de 6 m de haut
Durée : 30 minutes et 2d6 rounds (voir description)
Jet de sauvegarde : Volonté, annule
Résistance à la magie : oui
Ce sort fait apparaître une nappe de brouillard affaiblissant la résistance mentale de ceux qui y entrent. Les créatures prises dans la zone d’effet subissent un malus d’aptitude de –10 aux tests de Sagesse et aux jets de Volonté (si elles réussissent leur jet de sauvegarde, elles ne sont pas affectées, même si elles décident de rester dans la brume). Les créatures affectées le sont tant qu’elles restent dans la zone d’effet, et pour 2d6 rounds après qu’elles en sont sorties. Le brouillard est stationnaire et persiste durant 30 minutes (à moins que le vent ne le disperse).
Un vent modéré (au moins 15 km/h) disperse la brume en 4 rounds ; un vent important (au moins 30 km/h) la disperse en 1 round.
Cette brume est suffisamment fine pour ne pas constituer un obstacle à la vision.</t>
        </r>
      </text>
    </comment>
    <comment ref="A176" authorId="0">
      <text>
        <r>
          <rPr>
            <b/>
            <sz val="9"/>
            <rFont val="Tahoma"/>
            <family val="2"/>
          </rPr>
          <t>Transcurateur</t>
        </r>
        <r>
          <rPr>
            <sz val="9"/>
            <rFont val="Tahoma"/>
            <family val="2"/>
          </rPr>
          <t xml:space="preserve"> Transmutation
Source : Manuel du Joueur
Composantes : V, G
Temps d'incantation : 1 action rapide
Portée : personnelle
Cible : sort jeté par le personnage
Durée : 1 round
le personnage canalise l'énergie positive d'un sort pour le transformer  en magie de guérison. Une fois le transcurateur lancé, le personnage lance un second sort, durant le même round, qui est transformé en énergie positive. En lançant le second sort, il se touche ou touche une autre créature, soignant 1d8 points de dégâts par niveau du sort converti. Si le sort lancé a été préparé à l'aide d'un don de métamagie, il se base sur le niveau de l'emplacement de sort occupé.</t>
        </r>
      </text>
    </comment>
    <comment ref="A171" authorId="0">
      <text>
        <r>
          <rPr>
            <b/>
            <sz val="9"/>
            <rFont val="Tahoma"/>
            <family val="2"/>
          </rPr>
          <t>Contrôle de l’eau</t>
        </r>
        <r>
          <rPr>
            <sz val="9"/>
            <rFont val="Tahoma"/>
            <family val="2"/>
          </rPr>
          <t xml:space="preserve"> Transmutation [eau]
Source : Manuel du Joueur
Composantes : V, G, M/FD
Temps d'incantation : 1 action simple
Portée : longue (120 m + 12 m/niveau)
Cible : toute l’eau comprise dans une zone de 3 m/niveau x 3 m/niveau x 60 cm/niveau (F)
Durée : 10 minutes/niveau (T)
Jet de sauvegarde : aucun (voir description)
Résistance à la magie : non
En fonction de la version choisie, ce sort permet d’augmenter ou de diminuer la quantité d’eau affectée.
Abaissement des eaux. Le niveau de l’eau (ou de tout liquide similaire) baisse de 60 centimètres par niveau de lanceur de sorts (jusqu’à un minimum de deux ou trois centimètres). La zone affectée prend la forme d’un parallélépipède rectangle dont les côtés font jusqu’à 3 mètres de long par niveau. Sur une vaste étendue d’eau (océan, grand lac, etc.), le sort génère un tourbillon attirant les embarcations vers le bas, ce qui risque de les renverser et les empêche de s’arracher à la zone affectée par leurs propres moyens. Lancé directement sur un élémentaire de l’Eau ou une autre créature à base d’eau, abaissement des eaux fonctionne comme un sort de lenteur. Il reste sans effet sur les autres créatures.
Élévation des eaux. Le niveau de l’eau (ou de tout liquide similaire) s’élève de 60 centimètres par niveau de lanceur de sorts. Les embarcations soulevées de la sorte redescendent naturellement le long des pentes du monticule d’eau ainsi créé. Si la zone d’effet se trouve tout près d’une plage ou du bord d’une rivière, l’eau peut provoquer une inondation lorsqu’elle retombe.
Quelle que soit la version choisie, il est possible de doubler l’une des dimensions horizontales en réduisant l’autre de moitié.
Composantes matérielles : une goutte d’eau (pour élévation des eaux) ou une pincée de poussière (pour abaissement des eaux).</t>
        </r>
      </text>
    </comment>
    <comment ref="A177" authorId="0">
      <text>
        <r>
          <rPr>
            <b/>
            <sz val="9"/>
            <rFont val="Tahoma"/>
            <family val="2"/>
          </rPr>
          <t>Contrôle du climat</t>
        </r>
        <r>
          <rPr>
            <sz val="9"/>
            <rFont val="Tahoma"/>
            <family val="2"/>
          </rPr>
          <t xml:space="preserve"> Transmutation [météo]
Source : Manuel du Joueur
Composantes : V, G
Temps d'incantation : 10 minutes (voir description)
Portée : 3 km
Cible : zone de 3 km centrée sur le jeteur de sorts (voir description)
Durée : 4d12 heures (voir description)
Jet de sauvegarde : aucun
Résistance à la magie : non
Ce sort permet de modifier radicalement le climat dans la zone choisie. L’incantation demande 10 minutes, après quoi il faut attendre 10 minutes supplémentaires pour que les effets se manifestent. On détermine les conditions climatiques en vigueur. Le personnage peut les modifier en fonction de la saison et de la région dans laquelle il se trouve.
Saison ------------------Climat possible
Printemps------------- Tornade, orage, tempête de neige ou temps chaud
Été---------------------- Pluie torrentielle, vague de chaleur ou grêle
Automne-------------- Temps chaud ou froid, brouillard ou neige fondue
Hiver-------------------- Froid glacial, blizzard ou fonte des neiges
Fin de l’hiver----------- Ouragan ou printemps précoce (zones côtières)
Le personnage contrôle les tendances générales définissant le climat désiré, comme par exemple la force et la direction du vent. Par contre, il ne lui appartient pas de décider les points plus précis (tels que les endroits où la foudre frappe, le tracé suivi par une tornade, etc.). Une fois l’effet du sort choisi, le climat local se modifie graduellement jusqu’à obtenir le résultat souhaité au bout de 10 minutes. À partir de ce moment, le climat se maintient jusqu’au terme du sort, à moins que le personnage ne décide de le changer de nouveau, ce qui lui demande une action simple (auquel cas le nouveau climat se manifeste 10 minutes plus tard). Les manifestations contradictoires (un épais brouillard et un vent violent, par exemple) ne peuvent exister en même temps. Contrôle du climat permet également de dissiper les manifestations climatiques indiquées, qu’elles soient naturelles ou non.
Lancé par un druide, le sort voit sa durée doublée et sa zone d’effet passe à 4,5 kilomètres de rayon.</t>
        </r>
      </text>
    </comment>
    <comment ref="A180" authorId="0">
      <text>
        <r>
          <rPr>
            <b/>
            <sz val="9"/>
            <rFont val="Tahoma"/>
            <family val="2"/>
          </rPr>
          <t>Esprit impénétrable</t>
        </r>
        <r>
          <rPr>
            <sz val="9"/>
            <rFont val="Tahoma"/>
            <family val="2"/>
          </rPr>
          <t xml:space="preserve"> Abjuration
Source : Manuel du Joueur
Composantes : V, G
Temps d'incantation : 1 action simple
Portée : courte (7,50 m + 1,50 m/2 niveaux)
Cible : 1 créature
Durée : 24 heures
Jet de sauvegarde : Volonté, annule (inoffensif)
Résistance à la magie : oui (inoffensif)
Le bénéficiaire d’esprit impénétrable est protégé contre tous les sorts, effets et objets magiques détectant, influençant ou lisant émotions et pensées. Il est immunisé contre les sorts et effets mentaux, ainsi que contre les divinations permettant de recueillir des renseignements à son sujet. Esprit impénétrable contre même souhait, miracle ou souhait limité, pour peu que ces sorts soient utilisés de manière à affecter l’esprit du personnage ou à obtenir des informations sur lui. Si le sort de scrutation affecte une zone et non un individu donné (comme c’est le cas pour œil du mage), il fonctionne normalement mais ne détecte pas le personnage protégé. Les tentatives de scrutation prenant directement le sujet pour cible échouent purement et simplement.</t>
        </r>
      </text>
    </comment>
    <comment ref="A181" authorId="0">
      <text>
        <r>
          <rPr>
            <b/>
            <sz val="9"/>
            <rFont val="Tahoma"/>
            <family val="2"/>
          </rPr>
          <t>Sphère téléguidée d’Otiluke</t>
        </r>
        <r>
          <rPr>
            <sz val="9"/>
            <rFont val="Tahoma"/>
            <family val="2"/>
          </rPr>
          <t xml:space="preserve"> Évocation [force]
Source : Manuel du Joueur
Composantes : V, G, M
Temps d'incantation : 1 action simple
Portée : courte (7,50 m + 1,50 m/2 niveaux)
Cible : sphère de 30 cm de diamètre/niveau, centrée sur plusieurs créatures ou objets
Durée : 1 minute/niveau (T)
Jet de sauvegarde : Réflexes, annule (objet)
Résistance à la magie : oui (objet)
Ce sort est semblable à sphère d’isolement, avec un effet supplémentaire : il met quasiment les créatures ou objets qu’il enferme en état d’apesanteur. Tout objet ou individu pris dans la sphère ne pèse qu’un seizième de son poids. Le mage peut déplacer le globe par télékinésie, à condition que le poids total (avant division par seize) ne dépasse pas 2 500 kilos. La distance à laquelle la sphère peut être contrôlée de cette manière correspond à une portée moyenne (30 mètres + 3 mètres par niveau de lanceur de sorts).
Le lanceur de sorts déplace la sphère en se concentrant. Il peut commencer à la bouger dès le round suivant l’incantation. En se concentrant pendant 1 round (action simple), il déplace la sphère de 9 mètres. S’il arrête de se concentrer, elle s’immobilise (si elle se trouve en contact avec le sol) ou tombe par terre, après quoi elle cesse de bouger. Le personnage peut reprendre le contrôle de la sphère à tout moment.
La sphère tombe de 18 mètres par round seulement, ce qui ne constitue pas une vitesse suffisante pour infliger des dégâts à ses occupants.
Le mage peut déplacer la sphère par télékinésie même s’il se trouve à l’intérieur.
Composantes matérielles : deux petites barres de métal aimanté et deux hémisphères de même taille, constitués, l’un de cristal transparent, et l’autre de gomme arabique.</t>
        </r>
      </text>
    </comment>
    <comment ref="A182" authorId="0">
      <text>
        <r>
          <rPr>
            <sz val="9"/>
            <rFont val="Tahoma"/>
            <family val="2"/>
          </rPr>
          <t>Flétrissure 
Source : Manuel du Joueur
Niveau : Ensorceleur/Magicien 8
Composantes : V, G, M/FD
Temps d'incantation : 1 action simple
Portée : longue (120 m + 12 m/niveau)
Cible : plusieurs créatures vivantes distantes de moins de 18 m les unes des autres
Durée : instantanée
Jet de sauvegarde : Vigueur, 1/2 dégâts
Résistance à la magie : oui
Ce sort provoque l’évaporation instantanée de toute l’eau corporelle des créatures vivantes se trouvant dans la zone d’effet (une sphère de 18 mètres de diamètre), ce qui leur inflige 1d6 points de dégâts par niveau de lanceur de sorts (jusqu’à un maximum de 20d6). Flétrissure est particulièrement redoutable pour les élémentaires de l’Eau et les créatures végétales, qui subissent 1d8 points de dégâts par niveau de lanceur de sorts (jusqu’à un maximum de 20d8).
Composantes matérielles : un peu d’éponge.</t>
        </r>
      </text>
    </comment>
    <comment ref="A185" authorId="0">
      <text>
        <r>
          <rPr>
            <b/>
            <sz val="9"/>
            <rFont val="Tahoma"/>
            <family val="2"/>
          </rPr>
          <t>Changement de forme</t>
        </r>
        <r>
          <rPr>
            <sz val="9"/>
            <rFont val="Tahoma"/>
            <family val="2"/>
          </rPr>
          <t xml:space="preserve"> Transmutation (métamorphose)
Source : Manuel du Joueur
Composantes : V, G, F
Temps d'incantation : 1 action simple
Portée : personnelle
Cible : le jeteur de sorts
Durée : 10 minutes/niveau (T)
Ce sort est semblable à Métamorphose, si ce n’est qu’il permet de prendre la forme de n’importe quelle créature non unique (quel que soit leur type), de taille I à C. La forme choisie ne peut pas avoir un nombre de dés de vie supérieur à deux fois le niveau du lanceur de sorts (jusqu’à un maximum de 25 DV) Contrairement à métamorphose, changement de forme permet de se transformer en entité intangible ou d’adopter un état gazeux.
Le personnage acquiert les pouvoirs extraordinaires et surnaturels (attaques et particularités) de la créature copiée, mais il perd ses propres pouvoirs surnaturels (celui du personnage) . Il prend également le type du monstre (par exemple, dragon ou créature magique) à la place du sien. La nouvelle forme ne le désoriente en rien. Si une partie de son corps ou de son équipement est séparée de lui, elle ne reprend pas son apparence initiale.
Le personnage peut prendre la forme de tout ce qu’il connaît. Il peut se transformer une fois par round, ce qui est considéré comme une action libre. La modification d’apparence a lieu juste avant ou juste après l’action normale, mais jamais pendant. Par exemple, en plein combat, un magicien se transforme en feu follet. Quand cela ne lui sert plus à rien, il devient un golem de pierre et s’en va tranquillement. Remarquant qu’on le traque, il prend l’apparence d’une puce et se pose sur un cheval, attendant que ses poursuivants soient passés. À ce moment, il peut devenir un dragon, un orque, ou n’importe quelle créature qu’il connaît.
Utiliser cet enchantement pour se déguiser confère un bonus de +10 au test de Déguisement.
Focaliseur : un serre-tête en jade valant au moins 1 500 po, dont le personnage doit ceindre son front au moment de l’incantation (le focaliseur fusionne avec toutes les formes prises par la suite).</t>
        </r>
      </text>
    </comment>
    <comment ref="A186" authorId="0">
      <text>
        <r>
          <rPr>
            <b/>
            <sz val="9"/>
            <rFont val="Tahoma"/>
            <family val="2"/>
          </rPr>
          <t>Sphère prismatique</t>
        </r>
        <r>
          <rPr>
            <sz val="9"/>
            <rFont val="Tahoma"/>
            <family val="2"/>
          </rPr>
          <t xml:space="preserve"> Abjuration
Source : Manuel du Joueur
Niveau : Ensorceleur/Magicien 9
Composantes : V
Portée : 3 m
Cible : sphère de 3 m de rayon centrée sur le jeteur de sorts
Ce sort est semblable à mur prismatique, si ce n’est qu’il fait apparaître un globe immobile, opaque et scintillant autour du personnage, qui le protège contre toute forme d’attaque. La sphère se pare de toutes les couleurs du spectre lumineux.
La cécité qu’elle provoque chez les créatures ayant 8 DV ou moins dure 2d4x10 minutes.
Le lanceur de sorts peut sortir des limites de la sphère et y revenir sans risque. Quand il est à l’intérieur, les parois de la sphère arrêtent tout ce qui essaye d’entrer ou de sortir (sorts compris). Les créatures souhaitant attaquer le personnage à l’intérieur de la sphère subissent les effets de chaque couleur, l’une après l’autre.
En règle générale, seul un hémisphère prismatique se forme ; le personnage se tenant généralement par terre, la moitié inférieure de la sphère ne peut se constituer à cause du sol.
Les couleurs de la sphère ont les mêmes effets que celles d’un mur prismatique.
On peut user de permanence sur un sort de sphère prismatique.</t>
        </r>
      </text>
    </comment>
  </commentList>
</comments>
</file>

<file path=xl/comments3.xml><?xml version="1.0" encoding="utf-8"?>
<comments xmlns="http://schemas.openxmlformats.org/spreadsheetml/2006/main">
  <authors>
    <author>Auteur</author>
  </authors>
  <commentList>
    <comment ref="Q1" authorId="0">
      <text>
        <r>
          <rPr>
            <b/>
            <sz val="9"/>
            <rFont val="Tahoma"/>
            <family val="2"/>
          </rPr>
          <t>Gagne un bonus de +1 tous les quatre niveaux</t>
        </r>
      </text>
    </comment>
  </commentList>
</comments>
</file>

<file path=xl/sharedStrings.xml><?xml version="1.0" encoding="utf-8"?>
<sst xmlns="http://schemas.openxmlformats.org/spreadsheetml/2006/main" count="654" uniqueCount="509">
  <si>
    <t>Niv</t>
  </si>
  <si>
    <t>Dons liés aux montées de niveau</t>
  </si>
  <si>
    <t>Total</t>
  </si>
  <si>
    <t>Agilité</t>
  </si>
  <si>
    <t>Art de la magie</t>
  </si>
  <si>
    <t>Athlétisme</t>
  </si>
  <si>
    <t>Concentration</t>
  </si>
  <si>
    <t>Dressage</t>
  </si>
  <si>
    <t>Equitation</t>
  </si>
  <si>
    <t>Estimation</t>
  </si>
  <si>
    <t>Furtivité</t>
  </si>
  <si>
    <t>Intimidation</t>
  </si>
  <si>
    <t>Linguistique</t>
  </si>
  <si>
    <t>Maîtrise des cordes</t>
  </si>
  <si>
    <t>Perception</t>
  </si>
  <si>
    <t xml:space="preserve">Premier secours </t>
  </si>
  <si>
    <t>Psychologie</t>
  </si>
  <si>
    <t>Représentation danse</t>
  </si>
  <si>
    <t>Social</t>
  </si>
  <si>
    <t>Survie</t>
  </si>
  <si>
    <t>Tromperie</t>
  </si>
  <si>
    <t>Utilisation d’objet magique</t>
  </si>
  <si>
    <t>Force</t>
  </si>
  <si>
    <t>Constitution</t>
  </si>
  <si>
    <t>Dextérité</t>
  </si>
  <si>
    <t>Intelligence</t>
  </si>
  <si>
    <t>Sagesse</t>
  </si>
  <si>
    <t>Charisme</t>
  </si>
  <si>
    <t>INTELLIGENCE</t>
  </si>
  <si>
    <t>Points attribués</t>
  </si>
  <si>
    <t>De classe</t>
  </si>
  <si>
    <t>Degré Maîtrise</t>
  </si>
  <si>
    <t>TOTAL</t>
  </si>
  <si>
    <t>SAGESSE</t>
  </si>
  <si>
    <t>Bonus racial</t>
  </si>
  <si>
    <t>CHARISME</t>
  </si>
  <si>
    <t>DEXTERITE</t>
  </si>
  <si>
    <t>Déguisement</t>
  </si>
  <si>
    <t>Evasion</t>
  </si>
  <si>
    <t>CONSTITUTION</t>
  </si>
  <si>
    <t>FORCE</t>
  </si>
  <si>
    <t>Natation</t>
  </si>
  <si>
    <t>Ensorceleur</t>
  </si>
  <si>
    <t>Incantatrixe</t>
  </si>
  <si>
    <t>Olin Gisir</t>
  </si>
  <si>
    <t>Base</t>
  </si>
  <si>
    <t>Bonus  don/classe</t>
  </si>
  <si>
    <t>A consommer</t>
  </si>
  <si>
    <t>Consommés</t>
  </si>
  <si>
    <t>Reste</t>
  </si>
  <si>
    <t>Bonus INT fixe</t>
  </si>
  <si>
    <t>Fée aquatique</t>
  </si>
  <si>
    <t>Volonté de fer</t>
  </si>
  <si>
    <t>Extension de durée</t>
  </si>
  <si>
    <t>Talent art de la magie</t>
  </si>
  <si>
    <t>(1)</t>
  </si>
  <si>
    <t>Easy Metamagic</t>
  </si>
  <si>
    <t>Type: Metamagic </t>
  </si>
  <si>
    <t>Source: Dragon #325</t>
  </si>
  <si>
    <t>One of your metamagic feats is easier to use. </t>
  </si>
  <si>
    <t>Prerequisite: Any other metamagic feat. </t>
  </si>
  <si>
    <t>Benefit: Choose a metamagic feat you already have. When preparing or casting a spell modified by that feat, lower the spell-slot cost by one. You can never reduce the spell-slot cost below one level higher than the spell's actual level. For example, taking this feat for the Quicken Spell feat reduces the spell slot cost of a quickened spell from four levels higher than the spell's actual level to three levels higher than the spell's actual level. </t>
  </si>
  <si>
    <t>Special: You can gain this feat multiple times. Each time you take this feat, you must choose a new metamagic feat. </t>
  </si>
  <si>
    <t>Sort persistant</t>
  </si>
  <si>
    <t>Dons liés à la classe de prestige Incantatrixe</t>
  </si>
  <si>
    <t>Easy metamagic (Sort persistant)</t>
  </si>
  <si>
    <t>Incantation silencieuse</t>
  </si>
  <si>
    <t>Niveau de sorts</t>
  </si>
  <si>
    <t>Bonus Cha</t>
  </si>
  <si>
    <t>Cœur d'eau</t>
  </si>
  <si>
    <t>Cœur d'air</t>
  </si>
  <si>
    <t>Cœur de terre</t>
  </si>
  <si>
    <t>Cœur de feu</t>
  </si>
  <si>
    <t>Arcane spellsurge</t>
  </si>
  <si>
    <t>Chance de l'explorateur</t>
  </si>
  <si>
    <t>Déviation de rayon</t>
  </si>
  <si>
    <t>Téléportation anticipée</t>
  </si>
  <si>
    <t>Bouclier</t>
  </si>
  <si>
    <t>Thesard arcanique (changement de forme)</t>
  </si>
  <si>
    <t>De base</t>
  </si>
  <si>
    <t>Mur de vent</t>
  </si>
  <si>
    <t>Volonté</t>
  </si>
  <si>
    <t>Vigueur</t>
  </si>
  <si>
    <t>Réflexe</t>
  </si>
  <si>
    <t>Ens</t>
  </si>
  <si>
    <t>Cape de charisme +6</t>
  </si>
  <si>
    <t>Compétence momentanée</t>
  </si>
  <si>
    <t>Projectile magique</t>
  </si>
  <si>
    <t>Dissipation suprême</t>
  </si>
  <si>
    <t>Esprit impénétrable</t>
  </si>
  <si>
    <t>Désintégration</t>
  </si>
  <si>
    <t>Rayon de stupidité</t>
  </si>
  <si>
    <t>Sphère téléguidée</t>
  </si>
  <si>
    <t>Mod.</t>
  </si>
  <si>
    <t>Autre bonus</t>
  </si>
  <si>
    <t>Métier (Alchimie)</t>
  </si>
  <si>
    <t>Charme de bonne santé</t>
  </si>
  <si>
    <t>Incant.</t>
  </si>
  <si>
    <t>C. Folklore local </t>
  </si>
  <si>
    <t>C. Géographie</t>
  </si>
  <si>
    <t>C. Histoire </t>
  </si>
  <si>
    <t>C. Nature</t>
  </si>
  <si>
    <t>C. Architecture et ingénierie </t>
  </si>
  <si>
    <t>C. Exploration souterraine </t>
  </si>
  <si>
    <t>C. Mystères </t>
  </si>
  <si>
    <t>C. Noblesse et royauté </t>
  </si>
  <si>
    <t>C. Plans </t>
  </si>
  <si>
    <t>C. Religion </t>
  </si>
  <si>
    <t>Représentation chant</t>
  </si>
  <si>
    <t>CARACTERISTIQUES ET COMPETENCES</t>
  </si>
  <si>
    <t>SAUVEGARDE</t>
  </si>
  <si>
    <t>CLASSE D'ARMURE</t>
  </si>
  <si>
    <t>Complète</t>
  </si>
  <si>
    <t>Contact</t>
  </si>
  <si>
    <t>Pris au dépourvu</t>
  </si>
  <si>
    <t>(sort chance de l'explorateur persisté)</t>
  </si>
  <si>
    <t>(sorts de cœur élementaire)</t>
  </si>
  <si>
    <t>(charme de bonne santé)</t>
  </si>
  <si>
    <t>(sort esprit impénétrable)</t>
  </si>
  <si>
    <t>(sort bouclier persisté)</t>
  </si>
  <si>
    <t>(sort déviation de rayons persisté)</t>
  </si>
  <si>
    <t>(sort cœur de feu)</t>
  </si>
  <si>
    <t>Azur'ael Ombrelune</t>
  </si>
  <si>
    <t>Agée de 218 ans</t>
  </si>
  <si>
    <t>ELFE DE LUNE (Lunargent)</t>
  </si>
  <si>
    <t>1 m 64 / 48 kg</t>
  </si>
  <si>
    <t>Chaotique bon / Sehanine</t>
  </si>
  <si>
    <t>POINTS DE VIE</t>
  </si>
  <si>
    <t>Liés à la constitution</t>
  </si>
  <si>
    <t>PROTECTIONS &amp; VITALITE</t>
  </si>
  <si>
    <t>ATTAQUE ET MOBILITE</t>
  </si>
  <si>
    <t>Age</t>
  </si>
  <si>
    <t>Traité</t>
  </si>
  <si>
    <t>Niveau</t>
  </si>
  <si>
    <t>Bonus de Niveau</t>
  </si>
  <si>
    <t>Notes</t>
  </si>
  <si>
    <t>A étudié le traité de perspicacité lui octroyant un bonus +5 en intelligence</t>
  </si>
  <si>
    <t>Porte une cape de charisme +6</t>
  </si>
  <si>
    <t>Classes</t>
  </si>
  <si>
    <t>Dons</t>
  </si>
  <si>
    <t>Caract.</t>
  </si>
  <si>
    <t>Objets</t>
  </si>
  <si>
    <t>a</t>
  </si>
  <si>
    <t>b</t>
  </si>
  <si>
    <t>c</t>
  </si>
  <si>
    <t>d</t>
  </si>
  <si>
    <t>Sorts</t>
  </si>
  <si>
    <t>Notes concernant les dons</t>
  </si>
  <si>
    <t>Dispose du don volonté de fer lui octroyant un bonus de +2 en Volonté</t>
  </si>
  <si>
    <t>Notes concernant les objets</t>
  </si>
  <si>
    <t>(2)</t>
  </si>
  <si>
    <t>(2) Talent régional Education</t>
  </si>
  <si>
    <t>Notes concernant les sorts</t>
  </si>
  <si>
    <t>Bonus lié au sort de chance de l'explorateur qui octroie un bonus = modificateur de charisme</t>
  </si>
  <si>
    <t>Intuition</t>
  </si>
  <si>
    <t>Armure</t>
  </si>
  <si>
    <t>Naturelle</t>
  </si>
  <si>
    <t>Parade</t>
  </si>
  <si>
    <t>Non</t>
  </si>
  <si>
    <t>Sort bouclier persisté</t>
  </si>
  <si>
    <t>Esquive</t>
  </si>
  <si>
    <t>Oui</t>
  </si>
  <si>
    <t>(3)</t>
  </si>
  <si>
    <t>Mod. Constitution</t>
  </si>
  <si>
    <t xml:space="preserve">Point de vie </t>
  </si>
  <si>
    <t>DV 4</t>
  </si>
  <si>
    <t>DV 6</t>
  </si>
  <si>
    <t>DV 8</t>
  </si>
  <si>
    <t>DV 10</t>
  </si>
  <si>
    <t>DV 12</t>
  </si>
  <si>
    <t>Liés aux classes</t>
  </si>
  <si>
    <t>Liés aux dons</t>
  </si>
  <si>
    <t>Temporaires liés aux sorts</t>
  </si>
  <si>
    <t>Modicateur de charisme (sort persisté : chance de l'explorateur)</t>
  </si>
  <si>
    <t>4 d 8 (sort persisté : chance de l'explorateur)</t>
  </si>
  <si>
    <t>2 x niv (max 30) (sort cœur de terre)</t>
  </si>
  <si>
    <t>Points de vie totale</t>
  </si>
  <si>
    <t>Dont temporaire</t>
  </si>
  <si>
    <t>dont temporaire</t>
  </si>
  <si>
    <t>Vol</t>
  </si>
  <si>
    <t>Nage</t>
  </si>
  <si>
    <t>Normal</t>
  </si>
  <si>
    <t>Vitesse de déplacement</t>
  </si>
  <si>
    <t>Bonus</t>
  </si>
  <si>
    <t>e</t>
  </si>
  <si>
    <t>Sort cœur d'air</t>
  </si>
  <si>
    <t>Sort cœur de feu</t>
  </si>
  <si>
    <t xml:space="preserve">Sort cœur d'eau </t>
  </si>
  <si>
    <t>(4)</t>
  </si>
  <si>
    <t>Doit être à zéro</t>
  </si>
  <si>
    <t>Respiration sous l'eau</t>
  </si>
  <si>
    <t>MOBILITE</t>
  </si>
  <si>
    <t>ATTAQUE</t>
  </si>
  <si>
    <t>Bonus de base</t>
  </si>
  <si>
    <t>Au corps à corps</t>
  </si>
  <si>
    <t>A distance</t>
  </si>
  <si>
    <t>ARMES AU CORPS A CORPS</t>
  </si>
  <si>
    <t xml:space="preserve">Combat à deux armes </t>
  </si>
  <si>
    <t>MAGIE</t>
  </si>
  <si>
    <t>NIVEAU DE LANCEUR DE SORT</t>
  </si>
  <si>
    <t>Nombre par jours</t>
  </si>
  <si>
    <t>DD</t>
  </si>
  <si>
    <t>Sort de niveau 0</t>
  </si>
  <si>
    <t>Sorts lancés d'office</t>
  </si>
  <si>
    <t>Changement de forme (persisté)</t>
  </si>
  <si>
    <t>Effet métamagique</t>
  </si>
  <si>
    <t>Niv sort</t>
  </si>
  <si>
    <t>Réduction</t>
  </si>
  <si>
    <t>Science</t>
  </si>
  <si>
    <t>Sorts persistés</t>
  </si>
  <si>
    <t>Augment.</t>
  </si>
  <si>
    <t>Metamagie</t>
  </si>
  <si>
    <t>Test art de la magie</t>
  </si>
  <si>
    <t>Rappel</t>
  </si>
  <si>
    <t>Héroisme suprême</t>
  </si>
  <si>
    <t>Résistance</t>
  </si>
  <si>
    <t>Détection de la magie</t>
  </si>
  <si>
    <t>Lumières dansantes</t>
  </si>
  <si>
    <t>Manipulation à distance</t>
  </si>
  <si>
    <t>Prestigitation</t>
  </si>
  <si>
    <t>Lecture de la magie</t>
  </si>
  <si>
    <t>Signature magique</t>
  </si>
  <si>
    <t>Détection du poison</t>
  </si>
  <si>
    <t>Message</t>
  </si>
  <si>
    <t>Sort de niveau 1</t>
  </si>
  <si>
    <t>Sort de niveau 2</t>
  </si>
  <si>
    <t>Actif (persisté)</t>
  </si>
  <si>
    <t>Actif (36 heures)</t>
  </si>
  <si>
    <t>Sort de niveau 3</t>
  </si>
  <si>
    <t>Charme personne (don)</t>
  </si>
  <si>
    <t>Modification apparence (don)</t>
  </si>
  <si>
    <t>Respiration aquatique (don)</t>
  </si>
  <si>
    <t>Sort de niveau 4</t>
  </si>
  <si>
    <t>Charme monstre (don)</t>
  </si>
  <si>
    <t>Sort de niveau 5</t>
  </si>
  <si>
    <t>Brume mentale (don)</t>
  </si>
  <si>
    <t>Endurance aux énergies destructives</t>
  </si>
  <si>
    <t>Actif (24 heures)</t>
  </si>
  <si>
    <t>Sort de niveau 6</t>
  </si>
  <si>
    <t>Contrôle des eaux (don)</t>
  </si>
  <si>
    <t>Sort de niveau 7</t>
  </si>
  <si>
    <t>Contrôle du climat (don)</t>
  </si>
  <si>
    <t>Sort de niveau 8</t>
  </si>
  <si>
    <t>Actif (24h)</t>
  </si>
  <si>
    <t>-&gt; le nbre de sort par jours restant</t>
  </si>
  <si>
    <t>Sort de niveau 9</t>
  </si>
  <si>
    <t>Changement de forme (don)</t>
  </si>
  <si>
    <t>Pour le sort Changement de forme</t>
  </si>
  <si>
    <t>Don (Thèse arcanique)</t>
  </si>
  <si>
    <t>Capacités de classe d'incantatrixe</t>
  </si>
  <si>
    <t>Voir ici</t>
  </si>
  <si>
    <t>EQUIPEMENT</t>
  </si>
  <si>
    <t>Incantatrix</t>
  </si>
  <si>
    <t>Rappel mod de force</t>
  </si>
  <si>
    <t>For / Dex</t>
  </si>
  <si>
    <t>BBA</t>
  </si>
  <si>
    <t>Capacités de classe ensorceleur</t>
  </si>
  <si>
    <t>Compagnon divin</t>
  </si>
  <si>
    <t>Pouvoir d'esquive totale</t>
  </si>
  <si>
    <t>Traité de perspicacité +5</t>
  </si>
  <si>
    <t>Traité d'autorité+4</t>
  </si>
  <si>
    <t>Esprit impénétrable x2</t>
  </si>
  <si>
    <t>Composants</t>
  </si>
  <si>
    <t>Plusieurs gemmes</t>
  </si>
  <si>
    <t>Contre les sorts de téléportation</t>
  </si>
  <si>
    <t>O.L</t>
  </si>
  <si>
    <t>Don obtenu à la classe d'Olin Gisir</t>
  </si>
  <si>
    <t>Capacités de classe d'Olin Gisir</t>
  </si>
  <si>
    <t>Augure 3/jours</t>
  </si>
  <si>
    <t>Secret (don de métamagie)</t>
  </si>
  <si>
    <t>Connaissance des anciens</t>
  </si>
  <si>
    <t>+1 en connaissance mystère, histoire et untilisation objet magique</t>
  </si>
  <si>
    <t>(5)</t>
  </si>
  <si>
    <t>Malus/bonus</t>
  </si>
  <si>
    <t>2 Serres tête en jade (dont un dans son havresac)</t>
  </si>
  <si>
    <t>Image miroir</t>
  </si>
  <si>
    <t>Téléportation suprême</t>
  </si>
  <si>
    <t>Coup au but</t>
  </si>
  <si>
    <t>Détection du magie (persisté)</t>
  </si>
  <si>
    <t>Vol supérieur</t>
  </si>
  <si>
    <t>Cœur d'eau, détection de l'invisibilité (persisté), ruse de renard, image miroir (persistée)</t>
  </si>
  <si>
    <t>Vol supérieur, cœur de feu</t>
  </si>
  <si>
    <t>Détection de l'invisibilité</t>
  </si>
  <si>
    <t>Bandeau d'intelligence +6</t>
  </si>
  <si>
    <t>Thesard arcanique (Chance de l'explorateur)</t>
  </si>
  <si>
    <t>[22:09:58] &lt;@Svellyn&gt; Azurael obtient 8 !</t>
  </si>
  <si>
    <t>[22:10:08] &lt;@Azurael&gt; 3d4</t>
  </si>
  <si>
    <t>[22:10:11] Svellyn sort 3 dés de 4 d'une petite bourse en cuir et les donne à Azurael qui fait 2, 1, 4</t>
  </si>
  <si>
    <t>[22:10:12] &lt;@Svellyn&gt; Azurael obtient 7 !</t>
  </si>
  <si>
    <t>[22:10:19] &lt;@Azurael&gt; 3d4</t>
  </si>
  <si>
    <t>[22:10:21] Svellyn sort 3 dés de 4 d'une petite bourse en cuir et les donne à Azurael qui fait 4, 2, 3</t>
  </si>
  <si>
    <t>[22:10:22] &lt;@Svellyn&gt; Azurael obtient 9 !</t>
  </si>
  <si>
    <t>[22:10:31] &lt;@Azurael&gt; 3d4</t>
  </si>
  <si>
    <t>[22:10:33] Svellyn sort 3 dés de 4 d'une petite bourse en cuir et les donne à Azurael qui fait 3, 1, 2</t>
  </si>
  <si>
    <t>[22:10:34] &lt;@Svellyn&gt; Azurael obtient 6 !</t>
  </si>
  <si>
    <t>[22:10:44] &lt;@Azurael&gt; 3d4</t>
  </si>
  <si>
    <t>[22:10:46] Svellyn sort 3 dés de 4 d'une petite bourse en cuir et les donne à Azurael qui fait 1, 2, 4</t>
  </si>
  <si>
    <t>[22:10:47] &lt;@Svellyn&gt; Azurael obtient 7 !</t>
  </si>
  <si>
    <t>[22:10:52] &lt;@Azurael&gt; 3d4</t>
  </si>
  <si>
    <t>[22:10:54] Svellyn sort 3 dés de 4 d'une petite bourse en cuir et les donne à Azurael qui fait 4, 2, 2</t>
  </si>
  <si>
    <t>[22:10:55] &lt;@Svellyn&gt; Azurael obtient 8 !</t>
  </si>
  <si>
    <t>[22:11:05] &lt;@Azurael&gt; 3d4</t>
  </si>
  <si>
    <t>[22:11:07] Svellyn sort 3 dés de 4 d'une petite bourse en cuir et les donne à Azurael qui fait 4, 4, 1</t>
  </si>
  <si>
    <t>[22:11:08] &lt;@Svellyn&gt; Azurael obtient 9 !</t>
  </si>
  <si>
    <t>[22:11:13] &lt;@Azurael&gt; 3d4</t>
  </si>
  <si>
    <t>[22:11:15] Svellyn sort 3 dés de 4 d'une petite bourse en cuir et les donne à Azurael qui fait 2, 2, 2</t>
  </si>
  <si>
    <t>[22:11:16] &lt;@Svellyn&gt; Azurael obtient 6 !</t>
  </si>
  <si>
    <t>[22:11:19] &lt;@Azurael&gt; 3d4</t>
  </si>
  <si>
    <t>[22:11:21] Svellyn sort 3 dés de 4 d'une petite bourse en cuir et les donne à Azurael qui fait 3, 3, 3</t>
  </si>
  <si>
    <t>[22:11:22] &lt;@Svellyn&gt; Azurael obtient 9 !</t>
  </si>
  <si>
    <t>[22:11:26] &lt;@Azurael&gt; 3d4</t>
  </si>
  <si>
    <t>[22:11:28] Svellyn sort 3 dés de 4 d'une petite bourse en cuir et les donne à Azurael qui fait 1, 1, 3</t>
  </si>
  <si>
    <t>[22:11:29] &lt;@Svellyn&gt; Azurael obtient 5 !</t>
  </si>
  <si>
    <t>[22:11:32] &lt;@Azurael&gt; 3d4</t>
  </si>
  <si>
    <t>[22:11:33] Svellyn sort 3 dés de 4 d'une petite bourse en cuir et les donne à Azurael qui fait 1, 4, 1</t>
  </si>
  <si>
    <t>[22:11:34] &lt;@Svellyn&gt; Azurael obtient 6 !</t>
  </si>
  <si>
    <t>[22:11:38] &lt;@Azurael&gt; 3d4</t>
  </si>
  <si>
    <t>[22:11:39] Svellyn sort 3 dés de 4 d'une petite bourse en cuir et les donne à Azurael qui fait 1, 1, 1</t>
  </si>
  <si>
    <t>4(niv1)+3(niv2)+3(niv3) +4(niv4)+4(niv5)+ 3(niv6)+ 4(niv7</t>
  </si>
  <si>
    <t>Score</t>
  </si>
  <si>
    <t>Actif 48 heures</t>
  </si>
  <si>
    <t>Cœur d'air, téléportation anticipée</t>
  </si>
  <si>
    <t>Chance de l'explorateur (persisté, x4), déviation de rayons (persisté), cœur de terre</t>
  </si>
  <si>
    <t>Extension d'effet</t>
  </si>
  <si>
    <t>Changement de forme persisté</t>
  </si>
  <si>
    <t>Chance de l'explorateur persistée</t>
  </si>
  <si>
    <t>Sort jumeau</t>
  </si>
  <si>
    <t>Sort persisté</t>
  </si>
  <si>
    <t>Coût</t>
  </si>
  <si>
    <t>Inc</t>
  </si>
  <si>
    <t>Easy M</t>
  </si>
  <si>
    <t>Explosion cacophonique</t>
  </si>
  <si>
    <t>Anneau d'arcane endurante</t>
  </si>
  <si>
    <t>Son anneau d'arcane endurante procure un bonus de +4 à son niveau de lanceur pour résister à des dissipations</t>
  </si>
  <si>
    <t xml:space="preserve">Economie </t>
  </si>
  <si>
    <t>orque, halfelin, netherisse, aqueux, igneux, seldruin</t>
  </si>
  <si>
    <t>Sablier en platine</t>
  </si>
  <si>
    <t>Niveau 6</t>
  </si>
  <si>
    <t>Alacrité aérienne Transmutation</t>
  </si>
  <si>
    <t>Le lanceur de sorts devient plus rapide dans les airs. Sa vitesse de vol augmente de 9 mètres et sa manœuvrabilité augmente d'un cran, pour un maximum de parfaite.</t>
  </si>
  <si>
    <t>Lorsqu'il est dans les airs, le lanceur gagne un bonus d'esquive de +1 à sa CA et à ses jets de Réflexes.</t>
  </si>
  <si>
    <t>Niveau : Ensorceleur/Magicien 4</t>
  </si>
  <si>
    <t>Composantes : V</t>
  </si>
  <si>
    <t>Temps d'incantation : 1 action rapide</t>
  </si>
  <si>
    <t>Portée : personnel</t>
  </si>
  <si>
    <t>Cible : le lanceur de sorts</t>
  </si>
  <si>
    <t>Durée : 1 minute/niveau (T)</t>
  </si>
  <si>
    <t>Anneau de foudre Évocation [électricité]</t>
  </si>
  <si>
    <t>Niveau : Ensorceleur/Magicien 8</t>
  </si>
  <si>
    <t>Composantes : V, G, M</t>
  </si>
  <si>
    <t>Temps d'incantation : 1 round entier</t>
  </si>
  <si>
    <t>Portée : personnelle ; voir description</t>
  </si>
  <si>
    <t>Effet : deux éclairs/round ou huit éclairs d'un coup</t>
  </si>
  <si>
    <t>Durée : 1 round/2 niveaux ou instantanée ; voir description</t>
  </si>
  <si>
    <t>Jet de sauvegarde : Réflexes, 1/2 dégâts ; voir description</t>
  </si>
  <si>
    <t>Résistance à la magie : oui</t>
  </si>
  <si>
    <t>Ce sort invoque un anneau de foudre pâle et crépitant qui tourne autour du mage à hauteur de la poitrine. L'anneau- se déplace avec lui et n'entrave en rien ses incantations et attaques. Du reste, il ne gêne pas davantage ses adversaires. Tant que le sort est en place, le mage bénéficie d'une résistance à l'électricité (20). À chaque round, au tour de jeu du mage, le sort génère deux éclairs (comme le sort du même nom, niveau 5 de lanceur de sorts) dans la direction de son choix. Chacun peut viser une cible différente. Une créature frappée par un tel éclair a droit à un jet de Réflexes pour réduire les dégâts de moitié. Le DD de sauvegarde est calculé comme pour un sort de 8e niveau, même si chaque éclair reproduit les effets d'un sort de 3e niveau.</t>
  </si>
  <si>
    <t>Mais le mage peut également faire le choix de libérer toute la puissance de Vanneau de foudre d'un coup. Au terme de l'incantation, huit éclairs partent dans toutes les directions. Dans ce cas, la durée du sort est instantanée. Le choix de stocker les éclairs ou de les libérer d'un coup doit être fait lors de l'incantation.</t>
  </si>
  <si>
    <t>Composantes matérielles : un petit anneau en verre et un bout de fourrure animale.</t>
  </si>
  <si>
    <t>Clignotement suprême Transmutation</t>
  </si>
  <si>
    <t>Niveau : Ensorceleur/Magicien 5, Barde 5</t>
  </si>
  <si>
    <t>Ce sort est identique à clignotement, si ce n'est que le personnage contrôle la fréquence de son "clignotement" entre le plan Matériel et le plan Etheré.</t>
  </si>
  <si>
    <t>Le personnage peut préparer une action pour clignoter et échapper à une attaque, ausi bien physique que magique. Dans ce cas, l'attaque se solde automatiquement par un échec, à moins qu'elle puisse affecté aussi les créatures étherés (comme c'est le cas des effets de force).</t>
  </si>
  <si>
    <t>Quand il clignote, le personnage n'a aucune chance d'interférer avec ses propres attaques et sorts. Quand il traverse des objets solides, il ne risque pas de se matérialiser en leur sein, sauf s'il y termine son déplacement, dans quel cas il est instantanément téléporter vers l'espace libre le plus proche, subissant 1d6 points de dommages par tranche de 1,50 mètres ainsi parcouru. </t>
  </si>
  <si>
    <t>Corps élémentaire Transmutation [voir description]</t>
  </si>
  <si>
    <t>Niveau : Ensorceleur/Magicien 7</t>
  </si>
  <si>
    <t>Temps d'incantation : 1 action</t>
  </si>
  <si>
    <t>Portée : personnelle</t>
  </si>
  <si>
    <t>Cible : le personnage</t>
  </si>
  <si>
    <t>Durée : 1 round/niveau</t>
  </si>
  <si>
    <t>Le mage est capable de se transformer en un élémentaire d'un type précis. Son corps et son équipement semblent alors composés de cet élément, mais le personnage conserve sa taille et son apparence normales.</t>
  </si>
  <si>
    <t>Voici les pouvoirs que l'on acquiert lorsque l'on bénéficie de ce sort :</t>
  </si>
  <si>
    <t>Le personnage profite du sort d'adaptation planaire en rapport avec l'élément approprié. Par exemple, s'il transtonne son corps en eau, il est à même de respirer normalement dans les plans dominés par cet élément.</t>
  </si>
  <si>
    <t>Le personnage est immunisé contre le poison, le sommeil, la paralysie, l'étourdissement et les coups critiques, sans compter qu'il est impossible de le prendre en tenaille. En outre, il bénéficie d'une vision dans le noir sur 18 mètres.</t>
  </si>
  <si>
    <t>Le personnage conserve le type de créature auquel il appartient, aussi n'est-il pas affecté par les sorts prenant pour cibles les élémentaires.</t>
  </si>
  <si>
    <t>En outre, selon le type de corps élémentaire choisi, le personnage acquiert les pouvons exceptionnels suivants :</t>
  </si>
  <si>
    <t>Air : vol (vitesse de déplacement normale, manœuvrabilité parfaite), maîtrise de l'air (les créatures aériennes sont victimes d'un malus de -1 aux jets d'attaque et de dégâts effectués contre le personnage).</t>
  </si>
  <si>
    <t>Eau : nage (vitesse de déplacement normale), maîtrise de l'eau (le personnage bénéficie d'un bonus de +1 à l'attaque et aux dégâts si son adversaire et lui sont en contact avec de l'eau), extinction du feu (le personnage peut profiter de sa forme élémentaire pour éteindre des flammes normales et dissiper les feux magiques qu'il touche, comme s'il jetait une dissipation de la magie à son niveau de lanceur de sorts).</t>
  </si>
  <si>
    <t>Feu : immunité contre le feu, départ de feu (ceux que le personnage frappe au corps à corps et ceux qui l'attaquent à l'aide d'une arme naturelle doivent réussir un jet de Réflexes ou prendre feu, le DD du jet de sauvegarde étant égal à celui d'un élémentaire du feu de même taille).</t>
  </si>
  <si>
    <t>Terre : maîtrise de la terre (le personnage bénéficie d'un bonus de +1 à l'attaque et aux dégâts si son adversaire et lui touchent le sol), poussée (le personnage peut initier une manœuvre de charge sans susciter la moindre attaque d'opportunité), bonus d'armure naturelle de +3 à la CA.</t>
  </si>
  <si>
    <t>Le sort de corps élémentaire affiche le registre correspondant à l'élément choisi. Si le personnage opte pour un corps de feu, le corps élémentaire est donc un sort de feu.</t>
  </si>
  <si>
    <t>Composantes matérielles : un peu d'élément concerné extrait d'un plan autre que celui dans lequel le sort est lancé.</t>
  </si>
  <si>
    <t>Déguisement Illusion (hallucination)</t>
  </si>
  <si>
    <t>Niveau : Ensorceleur/Magicien 1, Barde 1</t>
  </si>
  <si>
    <t>Composantes : V, G</t>
  </si>
  <si>
    <t>Temps d'incantation : 1 action simple</t>
  </si>
  <si>
    <t>Durée : 10 minutes/niveau (T)</t>
  </si>
  <si>
    <t>Le personnage se donne une apparence différente (ce qui inclut vêtements, armure, armes et équipement). Il peut ôter ou ajouter 30 centimètres à sa taille, avoir l’air plus gros ou plus mince. Par contre, il doit conserver le même type de corps. Par exemple, un lanceur de sorts humain pourra se faire passer pour un humain, un humanoïde ou quelque autre bipède de forme humaine. Pour le reste, les changements dépendent des souhaits du personnage. Il est possible d’ajouter ou de cacher une caractéristique physique mineure, comme un grain de beauté ou une moustache, ou de se faire passer entièrement pour quelqu’un d’autre.</t>
  </si>
  <si>
    <t>Le sort ne confère pas les pouvoirs ou particularités de la forme choisie, pas plus qu’il n’altère les propriétés tactiles (toucher) et audibles (son) du personnage ou de son équipement. Ainsi, une hache d’armes ressemblant à une dague fera toujours autant de ravages.</t>
  </si>
  <si>
    <t>Si le personnage use de ce sort pour se déguiser, il bénéficie d’un bonus de +10 au test de Déguisement.</t>
  </si>
  <si>
    <t>Tout créature interagissant avec l’hallucination a droit à un jet de Volonté pour percer le voile de l’illusion. Par exemple, si une créature touche le personnage et réalise que la sensation qu’il en tire ne correspond pas à ce qu’elle voit, elle a droit à un tel jet.</t>
  </si>
  <si>
    <t>Grâce de la sirène Évocation</t>
  </si>
  <si>
    <t>Source : Spell Compendium</t>
  </si>
  <si>
    <t>Niveau : Druide 5, Barde 4</t>
  </si>
  <si>
    <t>Composantes : V, G, M</t>
  </si>
  <si>
    <t>Pour toute la durée du sort, le personnage bénéficie d'un bonus d'altération de +4 en Charisme et en Dextérité, d'un bonus de parade à la CA égal à son modificateur de Charisme, et d'un bonus de +8 aux tests de Représentation. Il acquiert également une vitesse à la nage de 18 mètres et la faculté de respirer sous l'eau. Il se déplace et attaque normalement quand il est sous l'eau, y compris avec des armes tranchantes et contondantes.</t>
  </si>
  <si>
    <t>Composantes matérielles : un éclat de miroir.</t>
  </si>
  <si>
    <t>Oeil de pierre Divination (scrutation)</t>
  </si>
  <si>
    <t>Niveau : Ensorceleur/Magicien 6</t>
  </si>
  <si>
    <t>Cible : le jeteur de sorts</t>
  </si>
  <si>
    <t>Durée : 1 round/niveau (D)</t>
  </si>
  <si>
    <t>Le sort crée un capteur magique invisible qui peut se déplacer dans la pierre et retransmettre ce qu'il voit au personnage. Œil de pierre fonctionne comme le sort Oeil du mage , à la différence que l'œil peut se déplacer a travers la pierre.</t>
  </si>
  <si>
    <t>Posture enchantelame Abjuration</t>
  </si>
  <si>
    <t>Niveau : Ensorceleur/Magicien 2, Rodeur 2</t>
  </si>
  <si>
    <t>Composantes : V, F</t>
  </si>
  <si>
    <t>Durée : 1 round/niveau (T)</t>
  </si>
  <si>
    <t>Ce sort, qu'apprécient particulièrement les Gardiens enchantelames améliore la capacité du personnage de se défendre a l'aide de deux dagues. Comme beaucoup des techniques des enchantelames, il dépend de l'utilisation des dagues pour abattre l'ennemi. Les effets du sort ne se produisent pas si le personnage ne porte pas deux dagues, mais ils ne s'interrompent pas s'il laisse tomber, lance ou perd une dague, ou les deux.</t>
  </si>
  <si>
    <t>Tant que dure ce sort, si le personnage effectue une attaque a outrance en tenant une dague dans chacune de ses mains, il gagne un bonus d'intuition de +2 aux jets d'attaque et de dégâts effectués avec des dagues durant ce round.</t>
  </si>
  <si>
    <t>La puissance enchantée qui imprègne ses dagues tant que ce sort agit permet au personnage de dévier l'énergie magique de nombreux sorts. Tant qu'il porte deux dagues et combat sur la défensive, le personnage gagne une résistance à la magie égale à 5 + son niveau de lanceur de sorts. Le sort accroît tellement la concentration du personnage que tant que toute son attention est portée vers la défense, il peut détourner la plupart des coups à l'aide de ses dagues. Quand il porte deux dagues et utilise l'action de défense totale, il gagne à la fois la résistance magique décrite ci-dessus et une réduction des dégâts (5/magie).</t>
  </si>
  <si>
    <t>Focaliseur : une paire de dagues.</t>
  </si>
  <si>
    <t>Bracelet d'armure +5</t>
  </si>
  <si>
    <t>Pierre ioun translucide (subsistance)</t>
  </si>
  <si>
    <t>Métamorphose en Tulani</t>
  </si>
  <si>
    <t>( Bonus de +8 en perception - bonus elfe de 2)</t>
  </si>
  <si>
    <t>Initiative</t>
  </si>
  <si>
    <t>IMMUNITES CONTRE</t>
  </si>
  <si>
    <t>RESISTANCES</t>
  </si>
  <si>
    <t>Au feu</t>
  </si>
  <si>
    <t>A l'acide</t>
  </si>
  <si>
    <t>Au froid</t>
  </si>
  <si>
    <t>A la magie</t>
  </si>
  <si>
    <t>Coups critiques</t>
  </si>
  <si>
    <t>Attaques sournoises</t>
  </si>
  <si>
    <t>Poison</t>
  </si>
  <si>
    <t>Effets de terreur</t>
  </si>
  <si>
    <t>Maladies y compris magiques</t>
  </si>
  <si>
    <t>Sorts et effets mentaux</t>
  </si>
  <si>
    <t>Projectile magique (sort)</t>
  </si>
  <si>
    <t>Attaques de contact à distance</t>
  </si>
  <si>
    <t>Divinations (renseignements sur son sujet)</t>
  </si>
  <si>
    <t>**</t>
  </si>
  <si>
    <t>SPECIAL</t>
  </si>
  <si>
    <t>ALERTE ET SENS</t>
  </si>
  <si>
    <t xml:space="preserve">LANGUES </t>
  </si>
  <si>
    <t>Elfe, commun, gnome, draconien, nain, céleste, sylvestre</t>
  </si>
  <si>
    <t>Global</t>
  </si>
  <si>
    <t>SES SORTS CONNUS</t>
  </si>
  <si>
    <t>METAMAGIE</t>
  </si>
  <si>
    <t>CAPACITES DE CLASSE</t>
  </si>
  <si>
    <t>Affinité magique</t>
  </si>
  <si>
    <t>(1) Dons talent art de la magie et affinité magique</t>
  </si>
  <si>
    <t>(2) et (4)</t>
  </si>
  <si>
    <t>(3) Sort Cœur d'eau +5 évasion</t>
  </si>
  <si>
    <t>(4) Connaissance des anciens</t>
  </si>
  <si>
    <t>(5) Lorsqu'elle est transformée en Tulini</t>
  </si>
  <si>
    <t>Changement de la lune</t>
  </si>
  <si>
    <t>Wings of flurry</t>
  </si>
  <si>
    <t>Scrutation suprême</t>
  </si>
  <si>
    <t>Gilet de résistance +4</t>
  </si>
  <si>
    <t>Parchemins, encres, plumes</t>
  </si>
  <si>
    <t>Sacoche à composantes</t>
  </si>
  <si>
    <t>Objet</t>
  </si>
  <si>
    <t>Race</t>
  </si>
  <si>
    <t xml:space="preserve">Simulation </t>
  </si>
  <si>
    <t>CARACTERISTIQUES</t>
  </si>
  <si>
    <t>En gris zone de saisie</t>
  </si>
  <si>
    <t>Sacoche à composantes de réserve</t>
  </si>
  <si>
    <t>Anneau de protection +5</t>
  </si>
  <si>
    <t>M</t>
  </si>
  <si>
    <t xml:space="preserve">Mettre 1 si </t>
  </si>
  <si>
    <t>Métamorphosé en taille # M</t>
  </si>
  <si>
    <t>Bonus de +8 contre bousculade et croc en jambe</t>
  </si>
  <si>
    <t>(sort coeur de terre)</t>
  </si>
  <si>
    <t>Ruse du renard</t>
  </si>
  <si>
    <t>Flétrissure</t>
  </si>
  <si>
    <t>Plusieurs habits et affaire de toilettes</t>
  </si>
  <si>
    <r>
      <t xml:space="preserve">Havresac d’Hévard protégé par </t>
    </r>
    <r>
      <rPr>
        <sz val="12"/>
        <color indexed="9"/>
        <rFont val="Book Antiqua"/>
        <family val="1"/>
      </rPr>
      <t>une pierre d'alerte</t>
    </r>
  </si>
  <si>
    <t>Dague de maître en argent</t>
  </si>
  <si>
    <t>Pour le sort Chance de l'explorateur</t>
  </si>
  <si>
    <t>Bonus lié au cercle du mal doublé lorsqu'elle est transformée en Tulani</t>
  </si>
  <si>
    <t>Ce bonus de cercle est retiré car il ne peut se cumuler avec le gilet</t>
  </si>
  <si>
    <t>Capacité compagnon divin (deux emplacements en réserve)</t>
  </si>
  <si>
    <t>Bouclier (persisté*2), moment compétent (x3), Endurance aux énergies destructives</t>
  </si>
  <si>
    <t>A étudié le traité d'autorité lui octroyant un bonus +4 en charisme</t>
  </si>
  <si>
    <t>Arcane spellsurge (persisté)</t>
  </si>
  <si>
    <t>Sphère prismatique</t>
  </si>
  <si>
    <t>Transcurateur</t>
  </si>
  <si>
    <t>Golem</t>
  </si>
  <si>
    <t>Manoeuvrabilité parfaite</t>
  </si>
  <si>
    <t>La MAGIE</t>
  </si>
  <si>
    <t>Intangibilité</t>
  </si>
  <si>
    <t>Fiche simulée avec une métamorphose en Golem prismatique</t>
  </si>
  <si>
    <t>Vision dans le noir 18 m (Golem)</t>
  </si>
  <si>
    <t>Espace occupé/allonge : 3 m/1,50 m</t>
  </si>
  <si>
    <t>Taille</t>
  </si>
  <si>
    <t>Exemple : métamorphosée en Golem Prism.</t>
  </si>
  <si>
    <t>Corps prismatique (Sur). Le corps du golem prismatique est constitué de couleurs scintillantes. Les créatures ayant moins de 9 DV situées dans un rayon de 6 mètres d'un golem prismatique sont aveuglées pendant 2d4 rounds par les couleurs vives (pas de jet de sauvegarde). On considère que toute créature qui touche le golem est victime de son attaque de contact prismatique. Un golem prismatique est visible à des kilomètres à la ronde et offre une luminosité permanente semblable à celle du sort lumière du jour.</t>
  </si>
  <si>
    <t>Couleur</t>
  </si>
  <si>
    <t>Effet</t>
  </si>
  <si>
    <t>Rouge</t>
  </si>
  <si>
    <t>5d6 points de dégâts de feu</t>
  </si>
  <si>
    <t>Orange</t>
  </si>
  <si>
    <t>5d6 points de dégâts d'acide</t>
  </si>
  <si>
    <t>Jaune</t>
  </si>
  <si>
    <t>5d6 points de dégâts d'électricité</t>
  </si>
  <si>
    <t>Vert</t>
  </si>
  <si>
    <t>Bleu</t>
  </si>
  <si>
    <t>5d6 points de dégâts de froid</t>
  </si>
  <si>
    <t>Indigo</t>
  </si>
  <si>
    <t>Violet</t>
  </si>
  <si>
    <t>5d6 points de dégâts de son</t>
  </si>
  <si>
    <t>Blanc</t>
  </si>
  <si>
    <t>5d6 points de dégâts de force</t>
  </si>
  <si>
    <t>10d6 points de dégâts (comme le sort désintégration ; Vigueur, DD 30, 1/2)</t>
  </si>
  <si>
    <t>Aliénation mentale (comme le sort ; Volonté, DD 30, annule)</t>
  </si>
  <si>
    <t>Attaque : contact intangible (+23 corps à corps, contact prismatique)</t>
  </si>
  <si>
    <t>Attaque à outrance : 2 contacts intangibles (+23 corps à corps, contact prismatique)</t>
  </si>
  <si>
    <t>Immunité</t>
  </si>
  <si>
    <t>Vision nocturne (Golem)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</si>
</sst>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160">
    <font>
      <sz val="11"/>
      <color theme="1"/>
      <name val="Calibri"/>
      <family val="2"/>
    </font>
    <font>
      <sz val="11"/>
      <color indexed="8"/>
      <name val="Calibri"/>
      <family val="2"/>
    </font>
    <font>
      <b/>
      <sz val="9"/>
      <name val="Tahoma"/>
      <family val="2"/>
    </font>
    <font>
      <sz val="10"/>
      <name val="Book Antiqua"/>
      <family val="1"/>
    </font>
    <font>
      <sz val="16"/>
      <name val="Book Antiqua"/>
      <family val="1"/>
    </font>
    <font>
      <sz val="14"/>
      <name val="Book Antiqua"/>
      <family val="1"/>
    </font>
    <font>
      <b/>
      <sz val="16"/>
      <name val="Book Antiqua"/>
      <family val="1"/>
    </font>
    <font>
      <b/>
      <i/>
      <sz val="16"/>
      <name val="Book Antiqua"/>
      <family val="1"/>
    </font>
    <font>
      <sz val="9"/>
      <name val="Tahoma"/>
      <family val="2"/>
    </font>
    <font>
      <sz val="8"/>
      <name val="Tahoma"/>
      <family val="2"/>
    </font>
    <font>
      <b/>
      <sz val="8"/>
      <name val="Tahoma"/>
      <family val="2"/>
    </font>
    <font>
      <b/>
      <sz val="12"/>
      <name val="Book Antiqua"/>
      <family val="1"/>
    </font>
    <font>
      <sz val="12"/>
      <name val="Book Antiqua"/>
      <family val="1"/>
    </font>
    <font>
      <sz val="12"/>
      <color indexed="9"/>
      <name val="Book Antiqua"/>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Book Antiqua"/>
      <family val="1"/>
    </font>
    <font>
      <sz val="11"/>
      <color indexed="8"/>
      <name val="Book Antiqua"/>
      <family val="1"/>
    </font>
    <font>
      <b/>
      <sz val="11"/>
      <color indexed="8"/>
      <name val="Book Antiqua"/>
      <family val="1"/>
    </font>
    <font>
      <sz val="11"/>
      <color indexed="23"/>
      <name val="Book Antiqua"/>
      <family val="1"/>
    </font>
    <font>
      <sz val="10"/>
      <color indexed="8"/>
      <name val="Book Antiqua"/>
      <family val="1"/>
    </font>
    <font>
      <b/>
      <sz val="10"/>
      <color indexed="9"/>
      <name val="Book Antiqua"/>
      <family val="1"/>
    </font>
    <font>
      <sz val="10"/>
      <color indexed="23"/>
      <name val="Book Antiqua"/>
      <family val="1"/>
    </font>
    <font>
      <sz val="10"/>
      <color indexed="9"/>
      <name val="Book Antiqua"/>
      <family val="1"/>
    </font>
    <font>
      <sz val="10"/>
      <color indexed="22"/>
      <name val="Book Antiqua"/>
      <family val="1"/>
    </font>
    <font>
      <sz val="10"/>
      <color indexed="44"/>
      <name val="Book Antiqua"/>
      <family val="1"/>
    </font>
    <font>
      <sz val="16"/>
      <color indexed="8"/>
      <name val="Bookman Old Style"/>
      <family val="1"/>
    </font>
    <font>
      <sz val="16"/>
      <color indexed="8"/>
      <name val="Book Antiqua"/>
      <family val="1"/>
    </font>
    <font>
      <sz val="11"/>
      <color indexed="8"/>
      <name val="Bookman Old Style"/>
      <family val="1"/>
    </font>
    <font>
      <b/>
      <sz val="16"/>
      <color indexed="8"/>
      <name val="Bookman Old Style"/>
      <family val="1"/>
    </font>
    <font>
      <b/>
      <i/>
      <sz val="16"/>
      <color indexed="8"/>
      <name val="Bookman Old Style"/>
      <family val="1"/>
    </font>
    <font>
      <b/>
      <sz val="16"/>
      <color indexed="8"/>
      <name val="Book Antiqua"/>
      <family val="1"/>
    </font>
    <font>
      <b/>
      <i/>
      <sz val="16"/>
      <color indexed="8"/>
      <name val="Book Antiqua"/>
      <family val="1"/>
    </font>
    <font>
      <i/>
      <sz val="11"/>
      <color indexed="23"/>
      <name val="Book Antiqua"/>
      <family val="1"/>
    </font>
    <font>
      <b/>
      <i/>
      <sz val="14"/>
      <color indexed="8"/>
      <name val="Book Antiqua"/>
      <family val="1"/>
    </font>
    <font>
      <i/>
      <sz val="16"/>
      <color indexed="8"/>
      <name val="Book Antiqua"/>
      <family val="1"/>
    </font>
    <font>
      <i/>
      <sz val="11"/>
      <color indexed="10"/>
      <name val="Book Antiqua"/>
      <family val="1"/>
    </font>
    <font>
      <i/>
      <sz val="10"/>
      <color indexed="9"/>
      <name val="Book Antiqua"/>
      <family val="1"/>
    </font>
    <font>
      <sz val="7"/>
      <color indexed="8"/>
      <name val="Verdana"/>
      <family val="2"/>
    </font>
    <font>
      <sz val="16"/>
      <color indexed="10"/>
      <name val="Book Antiqua"/>
      <family val="1"/>
    </font>
    <font>
      <b/>
      <i/>
      <sz val="16"/>
      <color indexed="10"/>
      <name val="Book Antiqua"/>
      <family val="1"/>
    </font>
    <font>
      <b/>
      <sz val="16"/>
      <color indexed="10"/>
      <name val="Book Antiqua"/>
      <family val="1"/>
    </font>
    <font>
      <b/>
      <i/>
      <sz val="16"/>
      <color indexed="17"/>
      <name val="Book Antiqua"/>
      <family val="1"/>
    </font>
    <font>
      <b/>
      <sz val="16"/>
      <color indexed="17"/>
      <name val="Book Antiqua"/>
      <family val="1"/>
    </font>
    <font>
      <sz val="16"/>
      <color indexed="17"/>
      <name val="Book Antiqua"/>
      <family val="1"/>
    </font>
    <font>
      <sz val="12"/>
      <color indexed="23"/>
      <name val="Book Antiqua"/>
      <family val="1"/>
    </font>
    <font>
      <b/>
      <sz val="12"/>
      <color indexed="9"/>
      <name val="Book Antiqua"/>
      <family val="1"/>
    </font>
    <font>
      <b/>
      <sz val="11"/>
      <color indexed="9"/>
      <name val="Book Antiqua"/>
      <family val="1"/>
    </font>
    <font>
      <b/>
      <sz val="10"/>
      <color indexed="29"/>
      <name val="Book Antiqua"/>
      <family val="1"/>
    </font>
    <font>
      <b/>
      <sz val="12"/>
      <color indexed="29"/>
      <name val="Book Antiqua"/>
      <family val="1"/>
    </font>
    <font>
      <sz val="12"/>
      <color indexed="8"/>
      <name val="Book Antiqua"/>
      <family val="1"/>
    </font>
    <font>
      <sz val="11"/>
      <color indexed="22"/>
      <name val="Book Antiqua"/>
      <family val="1"/>
    </font>
    <font>
      <b/>
      <i/>
      <sz val="12"/>
      <color indexed="29"/>
      <name val="Book Antiqua"/>
      <family val="1"/>
    </font>
    <font>
      <b/>
      <sz val="12"/>
      <color indexed="44"/>
      <name val="Book Antiqua"/>
      <family val="1"/>
    </font>
    <font>
      <b/>
      <i/>
      <sz val="11"/>
      <color indexed="44"/>
      <name val="Book Antiqua"/>
      <family val="1"/>
    </font>
    <font>
      <sz val="9"/>
      <color indexed="9"/>
      <name val="Book Antiqua"/>
      <family val="1"/>
    </font>
    <font>
      <b/>
      <i/>
      <sz val="12"/>
      <color indexed="9"/>
      <name val="Book Antiqua"/>
      <family val="1"/>
    </font>
    <font>
      <i/>
      <sz val="12"/>
      <color indexed="23"/>
      <name val="Book Antiqua"/>
      <family val="1"/>
    </font>
    <font>
      <b/>
      <sz val="14"/>
      <color indexed="62"/>
      <name val="Bookman Old Style"/>
      <family val="1"/>
    </font>
    <font>
      <sz val="12"/>
      <color indexed="44"/>
      <name val="Book Antiqua"/>
      <family val="1"/>
    </font>
    <font>
      <b/>
      <u val="single"/>
      <sz val="16"/>
      <color indexed="29"/>
      <name val="Book Antiqua"/>
      <family val="1"/>
    </font>
    <font>
      <i/>
      <sz val="12"/>
      <color indexed="9"/>
      <name val="Book Antiqua"/>
      <family val="1"/>
    </font>
    <font>
      <i/>
      <sz val="10"/>
      <color indexed="23"/>
      <name val="Book Antiqua"/>
      <family val="1"/>
    </font>
    <font>
      <b/>
      <i/>
      <sz val="11"/>
      <color indexed="29"/>
      <name val="Book Antiqua"/>
      <family val="1"/>
    </font>
    <font>
      <sz val="22"/>
      <color indexed="44"/>
      <name val="Book Antiqua"/>
      <family val="1"/>
    </font>
    <font>
      <sz val="10"/>
      <color indexed="29"/>
      <name val="Book Antiqua"/>
      <family val="1"/>
    </font>
    <font>
      <b/>
      <i/>
      <sz val="12"/>
      <color indexed="60"/>
      <name val="Bookman Old Style"/>
      <family val="1"/>
    </font>
    <font>
      <b/>
      <i/>
      <sz val="11"/>
      <color indexed="9"/>
      <name val="Book Antiqu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Book Antiqua"/>
      <family val="1"/>
    </font>
    <font>
      <sz val="11"/>
      <color theme="1"/>
      <name val="Book Antiqua"/>
      <family val="1"/>
    </font>
    <font>
      <b/>
      <sz val="11"/>
      <color theme="1"/>
      <name val="Book Antiqua"/>
      <family val="1"/>
    </font>
    <font>
      <sz val="11"/>
      <color theme="0" tint="-0.4999699890613556"/>
      <name val="Book Antiqua"/>
      <family val="1"/>
    </font>
    <font>
      <sz val="10"/>
      <color theme="1"/>
      <name val="Book Antiqua"/>
      <family val="1"/>
    </font>
    <font>
      <b/>
      <sz val="10"/>
      <color theme="0"/>
      <name val="Book Antiqua"/>
      <family val="1"/>
    </font>
    <font>
      <sz val="10"/>
      <color theme="0" tint="-0.4999699890613556"/>
      <name val="Book Antiqua"/>
      <family val="1"/>
    </font>
    <font>
      <sz val="10"/>
      <color theme="0"/>
      <name val="Book Antiqua"/>
      <family val="1"/>
    </font>
    <font>
      <sz val="10"/>
      <color theme="0" tint="-0.04997999966144562"/>
      <name val="Book Antiqua"/>
      <family val="1"/>
    </font>
    <font>
      <sz val="10"/>
      <color theme="3" tint="0.5999900102615356"/>
      <name val="Book Antiqua"/>
      <family val="1"/>
    </font>
    <font>
      <sz val="16"/>
      <color theme="1"/>
      <name val="Bookman Old Style"/>
      <family val="1"/>
    </font>
    <font>
      <sz val="16"/>
      <color theme="1"/>
      <name val="Book Antiqua"/>
      <family val="1"/>
    </font>
    <font>
      <sz val="11"/>
      <color theme="1"/>
      <name val="Bookman Old Style"/>
      <family val="1"/>
    </font>
    <font>
      <b/>
      <sz val="16"/>
      <color theme="1"/>
      <name val="Bookman Old Style"/>
      <family val="1"/>
    </font>
    <font>
      <b/>
      <i/>
      <sz val="16"/>
      <color theme="1"/>
      <name val="Bookman Old Style"/>
      <family val="1"/>
    </font>
    <font>
      <b/>
      <sz val="16"/>
      <color theme="1"/>
      <name val="Book Antiqua"/>
      <family val="1"/>
    </font>
    <font>
      <b/>
      <i/>
      <sz val="16"/>
      <color theme="1"/>
      <name val="Book Antiqua"/>
      <family val="1"/>
    </font>
    <font>
      <sz val="10"/>
      <color rgb="FF000000"/>
      <name val="Book Antiqua"/>
      <family val="1"/>
    </font>
    <font>
      <i/>
      <sz val="11"/>
      <color theme="0" tint="-0.4999699890613556"/>
      <name val="Book Antiqua"/>
      <family val="1"/>
    </font>
    <font>
      <b/>
      <i/>
      <sz val="14"/>
      <color theme="1"/>
      <name val="Book Antiqua"/>
      <family val="1"/>
    </font>
    <font>
      <i/>
      <sz val="16"/>
      <color theme="1"/>
      <name val="Book Antiqua"/>
      <family val="1"/>
    </font>
    <font>
      <i/>
      <sz val="11"/>
      <color theme="5"/>
      <name val="Book Antiqua"/>
      <family val="1"/>
    </font>
    <font>
      <sz val="10"/>
      <color theme="1" tint="0.49998000264167786"/>
      <name val="Book Antiqua"/>
      <family val="1"/>
    </font>
    <font>
      <i/>
      <sz val="10"/>
      <color theme="0"/>
      <name val="Book Antiqua"/>
      <family val="1"/>
    </font>
    <font>
      <sz val="7"/>
      <color rgb="FF110F0B"/>
      <name val="Verdana"/>
      <family val="2"/>
    </font>
    <font>
      <sz val="16"/>
      <color rgb="FFFF0000"/>
      <name val="Book Antiqua"/>
      <family val="1"/>
    </font>
    <font>
      <b/>
      <i/>
      <sz val="16"/>
      <color rgb="FFFF0000"/>
      <name val="Book Antiqua"/>
      <family val="1"/>
    </font>
    <font>
      <b/>
      <sz val="16"/>
      <color rgb="FFFF0000"/>
      <name val="Book Antiqua"/>
      <family val="1"/>
    </font>
    <font>
      <b/>
      <i/>
      <sz val="16"/>
      <color theme="6" tint="-0.4999699890613556"/>
      <name val="Book Antiqua"/>
      <family val="1"/>
    </font>
    <font>
      <b/>
      <sz val="16"/>
      <color theme="6" tint="-0.4999699890613556"/>
      <name val="Book Antiqua"/>
      <family val="1"/>
    </font>
    <font>
      <sz val="16"/>
      <color theme="6" tint="-0.4999699890613556"/>
      <name val="Book Antiqua"/>
      <family val="1"/>
    </font>
    <font>
      <sz val="12"/>
      <color theme="0" tint="-0.4999699890613556"/>
      <name val="Book Antiqua"/>
      <family val="1"/>
    </font>
    <font>
      <b/>
      <sz val="12"/>
      <color theme="0"/>
      <name val="Book Antiqua"/>
      <family val="1"/>
    </font>
    <font>
      <b/>
      <sz val="11"/>
      <color theme="0"/>
      <name val="Book Antiqua"/>
      <family val="1"/>
    </font>
    <font>
      <b/>
      <sz val="10"/>
      <color theme="5" tint="0.39998000860214233"/>
      <name val="Book Antiqua"/>
      <family val="1"/>
    </font>
    <font>
      <b/>
      <sz val="12"/>
      <color theme="5" tint="0.39998000860214233"/>
      <name val="Book Antiqua"/>
      <family val="1"/>
    </font>
    <font>
      <sz val="12"/>
      <color theme="1"/>
      <name val="Book Antiqua"/>
      <family val="1"/>
    </font>
    <font>
      <sz val="11"/>
      <color theme="0" tint="-0.04997999966144562"/>
      <name val="Book Antiqua"/>
      <family val="1"/>
    </font>
    <font>
      <b/>
      <i/>
      <sz val="12"/>
      <color theme="5" tint="0.39998000860214233"/>
      <name val="Book Antiqua"/>
      <family val="1"/>
    </font>
    <font>
      <b/>
      <sz val="12"/>
      <color theme="3" tint="0.5999900102615356"/>
      <name val="Book Antiqua"/>
      <family val="1"/>
    </font>
    <font>
      <b/>
      <i/>
      <sz val="11"/>
      <color theme="3" tint="0.5999900102615356"/>
      <name val="Book Antiqua"/>
      <family val="1"/>
    </font>
    <font>
      <b/>
      <sz val="12"/>
      <color theme="5" tint="0.5999900102615356"/>
      <name val="Book Antiqua"/>
      <family val="1"/>
    </font>
    <font>
      <i/>
      <sz val="11"/>
      <color theme="1" tint="0.49998000264167786"/>
      <name val="Book Antiqua"/>
      <family val="1"/>
    </font>
    <font>
      <sz val="9"/>
      <color theme="0"/>
      <name val="Book Antiqua"/>
      <family val="1"/>
    </font>
    <font>
      <b/>
      <i/>
      <sz val="12"/>
      <color theme="0"/>
      <name val="Book Antiqua"/>
      <family val="1"/>
    </font>
    <font>
      <sz val="12"/>
      <color theme="1" tint="0.49998000264167786"/>
      <name val="Book Antiqua"/>
      <family val="1"/>
    </font>
    <font>
      <i/>
      <sz val="12"/>
      <color theme="1" tint="0.49998000264167786"/>
      <name val="Book Antiqua"/>
      <family val="1"/>
    </font>
    <font>
      <b/>
      <sz val="14"/>
      <color theme="4" tint="-0.24997000396251678"/>
      <name val="Bookman Old Style"/>
      <family val="1"/>
    </font>
    <font>
      <sz val="12"/>
      <color theme="3" tint="0.5999900102615356"/>
      <name val="Book Antiqua"/>
      <family val="1"/>
    </font>
    <font>
      <sz val="12"/>
      <color theme="0"/>
      <name val="Book Antiqua"/>
      <family val="1"/>
    </font>
    <font>
      <b/>
      <i/>
      <sz val="11"/>
      <color theme="5" tint="0.5999900102615356"/>
      <name val="Book Antiqua"/>
      <family val="1"/>
    </font>
    <font>
      <b/>
      <u val="single"/>
      <sz val="16"/>
      <color theme="5" tint="0.39998000860214233"/>
      <name val="Book Antiqua"/>
      <family val="1"/>
    </font>
    <font>
      <sz val="22"/>
      <color theme="3" tint="0.5999900102615356"/>
      <name val="Book Antiqua"/>
      <family val="1"/>
    </font>
    <font>
      <sz val="10"/>
      <color theme="5" tint="0.39998000860214233"/>
      <name val="Book Antiqua"/>
      <family val="1"/>
    </font>
    <font>
      <sz val="11"/>
      <color theme="1" tint="0.49998000264167786"/>
      <name val="Book Antiqua"/>
      <family val="1"/>
    </font>
    <font>
      <i/>
      <sz val="12"/>
      <color theme="0"/>
      <name val="Book Antiqua"/>
      <family val="1"/>
    </font>
    <font>
      <b/>
      <i/>
      <sz val="12"/>
      <color rgb="FFC00000"/>
      <name val="Bookman Old Style"/>
      <family val="1"/>
    </font>
    <font>
      <i/>
      <sz val="10"/>
      <color theme="1" tint="0.49998000264167786"/>
      <name val="Book Antiqua"/>
      <family val="1"/>
    </font>
    <font>
      <b/>
      <i/>
      <sz val="11"/>
      <color theme="0"/>
      <name val="Book Antiqua"/>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style="thin"/>
      <right style="thin"/>
      <top style="thin"/>
      <bottom/>
    </border>
    <border>
      <left/>
      <right style="thin"/>
      <top style="thin"/>
      <bottom/>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top style="medium"/>
      <bottom/>
    </border>
    <border>
      <left style="medium"/>
      <right/>
      <top/>
      <bottom/>
    </border>
    <border>
      <left style="medium"/>
      <right/>
      <top style="thin"/>
      <bottom style="thin"/>
    </border>
    <border>
      <left style="medium"/>
      <right/>
      <top style="thin"/>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right/>
      <top style="thin"/>
      <bottom style="thin"/>
    </border>
    <border>
      <left/>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border>
    <border>
      <left style="medium"/>
      <right style="medium"/>
      <top/>
      <botto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0" fillId="27" borderId="3" applyNumberFormat="0" applyFont="0" applyAlignment="0" applyProtection="0"/>
    <xf numFmtId="0" fontId="87" fillId="28" borderId="1" applyNumberFormat="0" applyAlignment="0" applyProtection="0"/>
    <xf numFmtId="0" fontId="88" fillId="29" borderId="0" applyNumberFormat="0" applyBorder="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0" borderId="0" applyNumberFormat="0" applyBorder="0" applyAlignment="0" applyProtection="0"/>
    <xf numFmtId="9" fontId="0" fillId="0" borderId="0" applyFont="0" applyFill="0" applyBorder="0" applyAlignment="0" applyProtection="0"/>
    <xf numFmtId="0" fontId="91" fillId="31" borderId="0" applyNumberFormat="0" applyBorder="0" applyAlignment="0" applyProtection="0"/>
    <xf numFmtId="0" fontId="92" fillId="26" borderId="4"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2" borderId="9" applyNumberFormat="0" applyAlignment="0" applyProtection="0"/>
  </cellStyleXfs>
  <cellXfs count="269">
    <xf numFmtId="0" fontId="0" fillId="0" borderId="0" xfId="0" applyFont="1" applyAlignment="1">
      <alignment/>
    </xf>
    <xf numFmtId="0" fontId="100" fillId="0" borderId="0" xfId="0" applyFont="1" applyAlignment="1">
      <alignment/>
    </xf>
    <xf numFmtId="0" fontId="101" fillId="0" borderId="0" xfId="0" applyFont="1" applyAlignment="1">
      <alignment/>
    </xf>
    <xf numFmtId="0" fontId="101" fillId="0" borderId="0" xfId="0" applyFont="1" applyBorder="1" applyAlignment="1">
      <alignment/>
    </xf>
    <xf numFmtId="0" fontId="102" fillId="0" borderId="0" xfId="0" applyFont="1" applyAlignment="1">
      <alignment horizontal="center"/>
    </xf>
    <xf numFmtId="0" fontId="103" fillId="0" borderId="0" xfId="0" applyFont="1" applyAlignment="1">
      <alignment/>
    </xf>
    <xf numFmtId="0" fontId="100" fillId="0" borderId="10" xfId="0" applyFont="1" applyFill="1" applyBorder="1" applyAlignment="1">
      <alignment/>
    </xf>
    <xf numFmtId="0" fontId="101" fillId="0" borderId="0" xfId="0" applyFont="1" applyBorder="1" applyAlignment="1" quotePrefix="1">
      <alignment/>
    </xf>
    <xf numFmtId="0" fontId="104" fillId="33" borderId="0" xfId="0" applyFont="1" applyFill="1" applyAlignment="1">
      <alignment/>
    </xf>
    <xf numFmtId="0" fontId="104" fillId="33" borderId="0" xfId="0" applyFont="1" applyFill="1" applyBorder="1" applyAlignment="1">
      <alignment/>
    </xf>
    <xf numFmtId="0" fontId="104" fillId="33" borderId="0" xfId="0" applyFont="1" applyFill="1" applyBorder="1" applyAlignment="1">
      <alignment horizontal="center"/>
    </xf>
    <xf numFmtId="0" fontId="104" fillId="33" borderId="0" xfId="0" applyFont="1" applyFill="1" applyAlignment="1">
      <alignment horizontal="center"/>
    </xf>
    <xf numFmtId="0" fontId="105" fillId="33" borderId="0" xfId="0" applyFont="1" applyFill="1" applyBorder="1" applyAlignment="1">
      <alignment/>
    </xf>
    <xf numFmtId="0" fontId="106" fillId="33" borderId="0" xfId="0" applyFont="1" applyFill="1" applyBorder="1" applyAlignment="1">
      <alignment/>
    </xf>
    <xf numFmtId="0" fontId="106" fillId="33" borderId="0" xfId="0" applyFont="1" applyFill="1" applyBorder="1" applyAlignment="1">
      <alignment horizontal="left"/>
    </xf>
    <xf numFmtId="0" fontId="107" fillId="33" borderId="0" xfId="0" applyFont="1" applyFill="1" applyAlignment="1">
      <alignment/>
    </xf>
    <xf numFmtId="0" fontId="107" fillId="33" borderId="0" xfId="0" applyFont="1" applyFill="1" applyAlignment="1">
      <alignment horizontal="center"/>
    </xf>
    <xf numFmtId="0" fontId="108" fillId="33" borderId="0" xfId="0" applyFont="1" applyFill="1" applyAlignment="1">
      <alignment/>
    </xf>
    <xf numFmtId="0" fontId="104" fillId="33" borderId="0" xfId="0" applyFont="1" applyFill="1" applyAlignment="1">
      <alignment horizontal="left" indent="1"/>
    </xf>
    <xf numFmtId="0" fontId="109" fillId="33" borderId="0" xfId="0" applyFont="1" applyFill="1" applyAlignment="1" quotePrefix="1">
      <alignment horizontal="left" indent="1"/>
    </xf>
    <xf numFmtId="0" fontId="110" fillId="0" borderId="11" xfId="0" applyFont="1" applyBorder="1" applyAlignment="1">
      <alignment/>
    </xf>
    <xf numFmtId="0" fontId="110" fillId="34" borderId="0" xfId="0" applyFont="1" applyFill="1" applyAlignment="1">
      <alignment/>
    </xf>
    <xf numFmtId="0" fontId="110" fillId="0" borderId="0" xfId="0" applyFont="1" applyAlignment="1">
      <alignment/>
    </xf>
    <xf numFmtId="0" fontId="111" fillId="34" borderId="0" xfId="0" applyFont="1" applyFill="1" applyAlignment="1">
      <alignment/>
    </xf>
    <xf numFmtId="0" fontId="111" fillId="0" borderId="0" xfId="0" applyFont="1" applyAlignment="1">
      <alignment/>
    </xf>
    <xf numFmtId="0" fontId="112" fillId="0" borderId="0" xfId="0" applyFont="1" applyAlignment="1">
      <alignment/>
    </xf>
    <xf numFmtId="0" fontId="113" fillId="34" borderId="12" xfId="0" applyFont="1" applyFill="1" applyBorder="1" applyAlignment="1">
      <alignment horizontal="center" wrapText="1"/>
    </xf>
    <xf numFmtId="0" fontId="113" fillId="34" borderId="12" xfId="0" applyFont="1" applyFill="1" applyBorder="1" applyAlignment="1">
      <alignment horizontal="center" vertical="center" wrapText="1"/>
    </xf>
    <xf numFmtId="0" fontId="113" fillId="34" borderId="13" xfId="0" applyFont="1" applyFill="1" applyBorder="1" applyAlignment="1">
      <alignment horizontal="center" vertical="center" wrapText="1"/>
    </xf>
    <xf numFmtId="0" fontId="114" fillId="0" borderId="0" xfId="0" applyFont="1" applyFill="1" applyBorder="1" applyAlignment="1">
      <alignment horizontal="left" indent="1"/>
    </xf>
    <xf numFmtId="0" fontId="101" fillId="34" borderId="10" xfId="0" applyFont="1" applyFill="1" applyBorder="1" applyAlignment="1" applyProtection="1">
      <alignment horizontal="center" vertical="center"/>
      <protection locked="0"/>
    </xf>
    <xf numFmtId="0" fontId="103" fillId="0" borderId="0" xfId="0" applyFont="1" applyAlignment="1">
      <alignment horizontal="center" vertical="center"/>
    </xf>
    <xf numFmtId="0" fontId="101" fillId="0" borderId="0" xfId="0" applyFont="1" applyAlignment="1">
      <alignment horizontal="center" vertical="center"/>
    </xf>
    <xf numFmtId="0" fontId="101" fillId="0" borderId="0" xfId="0" applyFont="1" applyAlignment="1" applyProtection="1">
      <alignment horizontal="center" vertical="center"/>
      <protection locked="0"/>
    </xf>
    <xf numFmtId="0" fontId="102" fillId="0" borderId="0" xfId="0" applyFont="1" applyAlignment="1">
      <alignment/>
    </xf>
    <xf numFmtId="0" fontId="115" fillId="0" borderId="0" xfId="0" applyFont="1" applyAlignment="1">
      <alignment horizontal="center"/>
    </xf>
    <xf numFmtId="0" fontId="115" fillId="0" borderId="0" xfId="0" applyFont="1" applyAlignment="1">
      <alignment/>
    </xf>
    <xf numFmtId="0" fontId="111" fillId="0" borderId="0" xfId="0" applyFont="1" applyAlignment="1">
      <alignment horizontal="left" indent="1"/>
    </xf>
    <xf numFmtId="0" fontId="101" fillId="34" borderId="0" xfId="0" applyFont="1" applyFill="1" applyAlignment="1">
      <alignment/>
    </xf>
    <xf numFmtId="0" fontId="113" fillId="0" borderId="10" xfId="0" applyFont="1" applyBorder="1" applyAlignment="1">
      <alignment horizontal="left" indent="1"/>
    </xf>
    <xf numFmtId="0" fontId="113" fillId="0" borderId="10" xfId="0" applyFont="1" applyBorder="1" applyAlignment="1">
      <alignment horizontal="center"/>
    </xf>
    <xf numFmtId="0" fontId="115" fillId="0" borderId="0" xfId="0" applyFont="1" applyAlignment="1">
      <alignment horizontal="left" indent="1"/>
    </xf>
    <xf numFmtId="0" fontId="115" fillId="0" borderId="10" xfId="0" applyFont="1" applyBorder="1" applyAlignment="1">
      <alignment horizontal="left" indent="1"/>
    </xf>
    <xf numFmtId="0" fontId="111" fillId="0" borderId="0" xfId="0" applyFont="1" applyAlignment="1">
      <alignment horizontal="center"/>
    </xf>
    <xf numFmtId="0" fontId="111" fillId="0" borderId="10" xfId="0" applyFont="1" applyBorder="1" applyAlignment="1">
      <alignment horizontal="center"/>
    </xf>
    <xf numFmtId="0" fontId="111" fillId="35" borderId="0" xfId="0" applyFont="1" applyFill="1" applyAlignment="1">
      <alignment/>
    </xf>
    <xf numFmtId="0" fontId="111" fillId="0" borderId="10" xfId="0" applyFont="1" applyBorder="1" applyAlignment="1">
      <alignment/>
    </xf>
    <xf numFmtId="0" fontId="111" fillId="34" borderId="10" xfId="0" applyFont="1" applyFill="1" applyBorder="1" applyAlignment="1">
      <alignment horizontal="center"/>
    </xf>
    <xf numFmtId="0" fontId="111" fillId="34" borderId="10" xfId="0" applyFont="1" applyFill="1" applyBorder="1" applyAlignment="1">
      <alignment/>
    </xf>
    <xf numFmtId="0" fontId="111" fillId="0" borderId="10" xfId="0" applyFont="1" applyBorder="1" applyAlignment="1">
      <alignment horizontal="center" vertical="center"/>
    </xf>
    <xf numFmtId="0" fontId="116" fillId="0" borderId="0" xfId="0" applyFont="1" applyAlignment="1">
      <alignment/>
    </xf>
    <xf numFmtId="0" fontId="104" fillId="0" borderId="10" xfId="0" applyFont="1" applyBorder="1" applyAlignment="1">
      <alignment horizontal="left" indent="1"/>
    </xf>
    <xf numFmtId="0" fontId="102" fillId="0" borderId="10" xfId="0" applyFont="1" applyBorder="1" applyAlignment="1">
      <alignment horizontal="center"/>
    </xf>
    <xf numFmtId="0" fontId="117" fillId="0" borderId="10" xfId="0" applyFont="1" applyBorder="1" applyAlignment="1">
      <alignment horizontal="left" vertical="center" wrapText="1" indent="1"/>
    </xf>
    <xf numFmtId="0" fontId="102" fillId="0" borderId="10" xfId="0" applyFont="1" applyBorder="1" applyAlignment="1">
      <alignment horizontal="center" wrapText="1"/>
    </xf>
    <xf numFmtId="0" fontId="118" fillId="0" borderId="10" xfId="0" applyFont="1" applyBorder="1" applyAlignment="1">
      <alignment horizontal="center" wrapText="1"/>
    </xf>
    <xf numFmtId="0" fontId="103" fillId="0" borderId="10" xfId="0" applyFont="1" applyBorder="1" applyAlignment="1">
      <alignment horizontal="center" vertical="center"/>
    </xf>
    <xf numFmtId="0" fontId="101" fillId="0" borderId="10" xfId="0" applyFont="1" applyBorder="1" applyAlignment="1">
      <alignment horizontal="center" vertical="center"/>
    </xf>
    <xf numFmtId="0" fontId="101" fillId="0" borderId="10" xfId="0" applyFont="1" applyBorder="1" applyAlignment="1">
      <alignment horizontal="left" indent="1"/>
    </xf>
    <xf numFmtId="0" fontId="101" fillId="34" borderId="0" xfId="0" applyFont="1" applyFill="1" applyAlignment="1" quotePrefix="1">
      <alignment/>
    </xf>
    <xf numFmtId="0" fontId="119" fillId="0" borderId="0" xfId="0" applyFont="1" applyAlignment="1">
      <alignment/>
    </xf>
    <xf numFmtId="0" fontId="102" fillId="0" borderId="0" xfId="0" applyFont="1" applyAlignment="1">
      <alignment horizontal="center" vertical="center"/>
    </xf>
    <xf numFmtId="0" fontId="115" fillId="0" borderId="10" xfId="0" applyFont="1" applyBorder="1" applyAlignment="1">
      <alignment horizontal="center"/>
    </xf>
    <xf numFmtId="0" fontId="115" fillId="0" borderId="10" xfId="0" applyFont="1" applyBorder="1" applyAlignment="1">
      <alignment/>
    </xf>
    <xf numFmtId="0" fontId="111" fillId="35" borderId="10" xfId="0" applyFont="1" applyFill="1" applyBorder="1" applyAlignment="1">
      <alignment horizontal="center"/>
    </xf>
    <xf numFmtId="0" fontId="111" fillId="34" borderId="10" xfId="0" applyFont="1" applyFill="1" applyBorder="1" applyAlignment="1">
      <alignment horizontal="left" indent="1"/>
    </xf>
    <xf numFmtId="0" fontId="111" fillId="34" borderId="14" xfId="0" applyFont="1" applyFill="1" applyBorder="1" applyAlignment="1">
      <alignment horizontal="center"/>
    </xf>
    <xf numFmtId="0" fontId="120" fillId="0" borderId="0" xfId="0" applyFont="1" applyAlignment="1">
      <alignment/>
    </xf>
    <xf numFmtId="0" fontId="115" fillId="0" borderId="0" xfId="0" applyFont="1" applyAlignment="1">
      <alignment horizontal="left" indent="22"/>
    </xf>
    <xf numFmtId="0" fontId="121" fillId="0" borderId="0" xfId="0" applyFont="1" applyAlignment="1">
      <alignment/>
    </xf>
    <xf numFmtId="0" fontId="122" fillId="33" borderId="0" xfId="0" applyFont="1" applyFill="1" applyAlignment="1">
      <alignment horizontal="left" indent="1"/>
    </xf>
    <xf numFmtId="0" fontId="123" fillId="33" borderId="0" xfId="0" applyFont="1" applyFill="1" applyAlignment="1">
      <alignment/>
    </xf>
    <xf numFmtId="0" fontId="123" fillId="33" borderId="0" xfId="0" applyFont="1" applyFill="1" applyAlignment="1">
      <alignment horizontal="center"/>
    </xf>
    <xf numFmtId="0" fontId="122" fillId="33" borderId="0" xfId="0" applyFont="1" applyFill="1" applyAlignment="1">
      <alignment vertical="top"/>
    </xf>
    <xf numFmtId="0" fontId="122" fillId="33" borderId="0" xfId="0" applyFont="1" applyFill="1" applyAlignment="1">
      <alignment horizontal="left" vertical="top" indent="1"/>
    </xf>
    <xf numFmtId="0" fontId="115" fillId="0" borderId="10" xfId="0" applyFont="1" applyBorder="1" applyAlignment="1">
      <alignment horizontal="center" vertical="center" wrapText="1"/>
    </xf>
    <xf numFmtId="0" fontId="115" fillId="0" borderId="10" xfId="0" applyFont="1" applyBorder="1" applyAlignment="1">
      <alignment horizontal="center" vertical="center"/>
    </xf>
    <xf numFmtId="0" fontId="115" fillId="0" borderId="10" xfId="0" applyFont="1" applyBorder="1" applyAlignment="1">
      <alignment horizontal="left" indent="4"/>
    </xf>
    <xf numFmtId="0" fontId="105" fillId="33" borderId="0" xfId="0" applyFont="1" applyFill="1" applyAlignment="1">
      <alignment horizontal="center"/>
    </xf>
    <xf numFmtId="0" fontId="122" fillId="33" borderId="0" xfId="0" applyFont="1" applyFill="1" applyAlignment="1" quotePrefix="1">
      <alignment vertical="top"/>
    </xf>
    <xf numFmtId="0" fontId="123" fillId="33" borderId="0" xfId="0" applyFont="1" applyFill="1" applyAlignment="1" quotePrefix="1">
      <alignment/>
    </xf>
    <xf numFmtId="0" fontId="3" fillId="33" borderId="0" xfId="0" applyFont="1" applyFill="1" applyAlignment="1">
      <alignment vertical="top"/>
    </xf>
    <xf numFmtId="0" fontId="105" fillId="33" borderId="0" xfId="0" applyFont="1" applyFill="1" applyAlignment="1">
      <alignment/>
    </xf>
    <xf numFmtId="0" fontId="4" fillId="0" borderId="0" xfId="0" applyFont="1" applyAlignment="1">
      <alignment vertical="center"/>
    </xf>
    <xf numFmtId="0" fontId="89" fillId="33" borderId="0" xfId="45" applyFill="1" applyAlignment="1">
      <alignment/>
    </xf>
    <xf numFmtId="0" fontId="6" fillId="35" borderId="0" xfId="0" applyFont="1" applyFill="1" applyBorder="1" applyAlignment="1">
      <alignment horizontal="left" indent="1"/>
    </xf>
    <xf numFmtId="0" fontId="4" fillId="35" borderId="0" xfId="0" applyFont="1" applyFill="1" applyAlignment="1">
      <alignment horizontal="center"/>
    </xf>
    <xf numFmtId="0" fontId="4" fillId="35" borderId="0" xfId="0" applyFont="1" applyFill="1" applyAlignment="1">
      <alignment/>
    </xf>
    <xf numFmtId="0" fontId="4" fillId="35" borderId="0" xfId="0" applyFont="1" applyFill="1" applyBorder="1" applyAlignment="1">
      <alignment horizontal="left" indent="2"/>
    </xf>
    <xf numFmtId="0" fontId="4" fillId="35" borderId="10" xfId="0" applyFont="1" applyFill="1" applyBorder="1" applyAlignment="1">
      <alignment horizontal="center"/>
    </xf>
    <xf numFmtId="0" fontId="7" fillId="35" borderId="0" xfId="0" applyFont="1" applyFill="1" applyBorder="1" applyAlignment="1">
      <alignment horizontal="center"/>
    </xf>
    <xf numFmtId="0" fontId="4" fillId="35" borderId="10" xfId="0" applyFont="1" applyFill="1" applyBorder="1" applyAlignment="1">
      <alignment/>
    </xf>
    <xf numFmtId="0" fontId="4" fillId="35" borderId="10" xfId="0" applyFont="1" applyFill="1" applyBorder="1" applyAlignment="1">
      <alignment horizontal="left" indent="2"/>
    </xf>
    <xf numFmtId="0" fontId="4" fillId="36" borderId="10" xfId="0" applyFont="1" applyFill="1" applyBorder="1" applyAlignment="1">
      <alignment horizontal="center"/>
    </xf>
    <xf numFmtId="0" fontId="6" fillId="35" borderId="10" xfId="0" applyFont="1" applyFill="1" applyBorder="1" applyAlignment="1">
      <alignment horizontal="center"/>
    </xf>
    <xf numFmtId="0" fontId="6" fillId="35" borderId="10" xfId="0" applyFont="1" applyFill="1" applyBorder="1" applyAlignment="1" quotePrefix="1">
      <alignment horizontal="center"/>
    </xf>
    <xf numFmtId="0" fontId="6" fillId="35" borderId="0" xfId="0" applyFont="1" applyFill="1" applyAlignment="1">
      <alignment/>
    </xf>
    <xf numFmtId="0" fontId="104" fillId="33" borderId="0" xfId="0" applyFont="1" applyFill="1" applyAlignment="1">
      <alignment horizontal="center"/>
    </xf>
    <xf numFmtId="0" fontId="104" fillId="33" borderId="0" xfId="0" applyFont="1" applyFill="1" applyAlignment="1">
      <alignment horizontal="center"/>
    </xf>
    <xf numFmtId="0" fontId="105" fillId="33" borderId="0" xfId="0" applyFont="1" applyFill="1" applyAlignment="1">
      <alignment horizontal="center"/>
    </xf>
    <xf numFmtId="0" fontId="104" fillId="33" borderId="0" xfId="0" applyFont="1" applyFill="1" applyAlignment="1">
      <alignment horizontal="center"/>
    </xf>
    <xf numFmtId="0" fontId="104" fillId="33" borderId="0" xfId="0" applyFont="1" applyFill="1" applyAlignment="1">
      <alignment horizontal="center"/>
    </xf>
    <xf numFmtId="0" fontId="104" fillId="33" borderId="0" xfId="0" applyFont="1" applyFill="1" applyAlignment="1">
      <alignment horizontal="center"/>
    </xf>
    <xf numFmtId="0" fontId="124" fillId="0" borderId="0" xfId="0" applyFont="1" applyAlignment="1">
      <alignment/>
    </xf>
    <xf numFmtId="0" fontId="116" fillId="0" borderId="10" xfId="0" applyFont="1" applyBorder="1" applyAlignment="1">
      <alignment/>
    </xf>
    <xf numFmtId="0" fontId="6" fillId="0" borderId="0" xfId="0" applyFont="1" applyAlignment="1">
      <alignment vertical="center"/>
    </xf>
    <xf numFmtId="0" fontId="7" fillId="0" borderId="0" xfId="0" applyFont="1" applyAlignment="1">
      <alignment vertical="center"/>
    </xf>
    <xf numFmtId="0" fontId="104" fillId="33" borderId="0" xfId="0" applyFont="1" applyFill="1" applyAlignment="1">
      <alignment horizontal="center"/>
    </xf>
    <xf numFmtId="0" fontId="104" fillId="33" borderId="0" xfId="0" applyFont="1" applyFill="1" applyAlignment="1">
      <alignment horizontal="center"/>
    </xf>
    <xf numFmtId="0" fontId="106" fillId="33" borderId="0" xfId="0" applyFont="1" applyFill="1" applyBorder="1" applyAlignment="1">
      <alignment horizontal="left" indent="1"/>
    </xf>
    <xf numFmtId="0" fontId="101" fillId="0" borderId="0" xfId="0" applyFont="1" applyAlignment="1" quotePrefix="1">
      <alignment/>
    </xf>
    <xf numFmtId="0" fontId="125" fillId="0" borderId="10" xfId="0" applyFont="1" applyBorder="1" applyAlignment="1">
      <alignment horizontal="center" vertical="center" wrapText="1"/>
    </xf>
    <xf numFmtId="0" fontId="126" fillId="0" borderId="0" xfId="0" applyFont="1" applyAlignment="1">
      <alignment/>
    </xf>
    <xf numFmtId="0" fontId="127" fillId="35" borderId="0" xfId="0" applyFont="1" applyFill="1" applyAlignment="1">
      <alignment horizontal="center"/>
    </xf>
    <xf numFmtId="0" fontId="125" fillId="34" borderId="10" xfId="0" applyFont="1" applyFill="1" applyBorder="1" applyAlignment="1">
      <alignment horizontal="center"/>
    </xf>
    <xf numFmtId="0" fontId="128" fillId="0" borderId="0" xfId="0" applyFont="1" applyAlignment="1">
      <alignment/>
    </xf>
    <xf numFmtId="0" fontId="129" fillId="35" borderId="0" xfId="0" applyFont="1" applyFill="1" applyAlignment="1">
      <alignment horizontal="center"/>
    </xf>
    <xf numFmtId="0" fontId="130" fillId="0" borderId="10" xfId="0" applyFont="1" applyBorder="1" applyAlignment="1">
      <alignment horizontal="center" vertical="center" wrapText="1"/>
    </xf>
    <xf numFmtId="0" fontId="130" fillId="34" borderId="10" xfId="0" applyFont="1" applyFill="1" applyBorder="1" applyAlignment="1">
      <alignment horizontal="center"/>
    </xf>
    <xf numFmtId="0" fontId="125" fillId="0" borderId="15" xfId="0" applyFont="1" applyBorder="1" applyAlignment="1">
      <alignment horizontal="center" vertical="center" wrapText="1"/>
    </xf>
    <xf numFmtId="0" fontId="125" fillId="34" borderId="15" xfId="0" applyFont="1" applyFill="1" applyBorder="1" applyAlignment="1">
      <alignment horizontal="center"/>
    </xf>
    <xf numFmtId="0" fontId="125" fillId="34" borderId="16" xfId="0" applyFont="1" applyFill="1" applyBorder="1" applyAlignment="1">
      <alignment horizontal="center"/>
    </xf>
    <xf numFmtId="0" fontId="125" fillId="34" borderId="17" xfId="0" applyFont="1" applyFill="1" applyBorder="1" applyAlignment="1">
      <alignment horizontal="center"/>
    </xf>
    <xf numFmtId="0" fontId="130" fillId="0" borderId="15" xfId="0" applyFont="1" applyBorder="1" applyAlignment="1">
      <alignment horizontal="center" vertical="center" wrapText="1"/>
    </xf>
    <xf numFmtId="0" fontId="130" fillId="0" borderId="18" xfId="0" applyFont="1" applyBorder="1" applyAlignment="1">
      <alignment horizontal="center" vertical="center" wrapText="1"/>
    </xf>
    <xf numFmtId="0" fontId="130" fillId="34" borderId="15" xfId="0" applyFont="1" applyFill="1" applyBorder="1" applyAlignment="1">
      <alignment horizontal="center"/>
    </xf>
    <xf numFmtId="0" fontId="130" fillId="34" borderId="18" xfId="0" applyFont="1" applyFill="1" applyBorder="1" applyAlignment="1">
      <alignment horizontal="center"/>
    </xf>
    <xf numFmtId="0" fontId="130" fillId="34" borderId="16" xfId="0" applyFont="1" applyFill="1" applyBorder="1" applyAlignment="1">
      <alignment horizontal="center"/>
    </xf>
    <xf numFmtId="0" fontId="130" fillId="34" borderId="17" xfId="0" applyFont="1" applyFill="1" applyBorder="1" applyAlignment="1">
      <alignment horizontal="center"/>
    </xf>
    <xf numFmtId="0" fontId="130" fillId="34" borderId="19" xfId="0" applyFont="1" applyFill="1" applyBorder="1" applyAlignment="1">
      <alignment horizontal="center"/>
    </xf>
    <xf numFmtId="0" fontId="115" fillId="35" borderId="11" xfId="0" applyFont="1" applyFill="1" applyBorder="1" applyAlignment="1">
      <alignment horizontal="center"/>
    </xf>
    <xf numFmtId="0" fontId="115" fillId="35" borderId="20" xfId="0" applyFont="1" applyFill="1" applyBorder="1" applyAlignment="1">
      <alignment horizontal="center" vertical="center"/>
    </xf>
    <xf numFmtId="0" fontId="111" fillId="0" borderId="14" xfId="0" applyFont="1" applyBorder="1" applyAlignment="1">
      <alignment horizontal="center"/>
    </xf>
    <xf numFmtId="0" fontId="111" fillId="0" borderId="15" xfId="0" applyFont="1" applyBorder="1" applyAlignment="1">
      <alignment horizontal="center" vertical="center"/>
    </xf>
    <xf numFmtId="0" fontId="111" fillId="34" borderId="15" xfId="0" applyFont="1" applyFill="1" applyBorder="1" applyAlignment="1">
      <alignment horizontal="center"/>
    </xf>
    <xf numFmtId="0" fontId="111" fillId="34" borderId="16" xfId="0" applyFont="1" applyFill="1" applyBorder="1" applyAlignment="1">
      <alignment horizontal="center"/>
    </xf>
    <xf numFmtId="0" fontId="111" fillId="34" borderId="17" xfId="0" applyFont="1" applyFill="1" applyBorder="1" applyAlignment="1">
      <alignment horizontal="center"/>
    </xf>
    <xf numFmtId="0" fontId="111" fillId="0" borderId="14" xfId="0" applyFont="1" applyBorder="1" applyAlignment="1">
      <alignment vertical="center"/>
    </xf>
    <xf numFmtId="0" fontId="111" fillId="34" borderId="21" xfId="0" applyFont="1" applyFill="1" applyBorder="1" applyAlignment="1">
      <alignment horizontal="center"/>
    </xf>
    <xf numFmtId="0" fontId="111" fillId="34" borderId="22" xfId="0" applyFont="1" applyFill="1" applyBorder="1" applyAlignment="1">
      <alignment horizontal="center"/>
    </xf>
    <xf numFmtId="0" fontId="111" fillId="34" borderId="23" xfId="0" applyFont="1" applyFill="1" applyBorder="1" applyAlignment="1">
      <alignment horizontal="center"/>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111" fillId="34" borderId="26" xfId="0" applyFont="1" applyFill="1" applyBorder="1" applyAlignment="1">
      <alignment horizontal="center"/>
    </xf>
    <xf numFmtId="0" fontId="111" fillId="34" borderId="27" xfId="0" applyFont="1" applyFill="1" applyBorder="1" applyAlignment="1">
      <alignment horizontal="center"/>
    </xf>
    <xf numFmtId="0" fontId="103" fillId="33" borderId="0" xfId="0" applyFont="1" applyFill="1" applyBorder="1" applyAlignment="1">
      <alignment horizontal="left" indent="1"/>
    </xf>
    <xf numFmtId="0" fontId="131" fillId="33" borderId="0" xfId="0" applyFont="1" applyFill="1" applyBorder="1" applyAlignment="1">
      <alignment horizontal="left" indent="1"/>
    </xf>
    <xf numFmtId="0" fontId="132" fillId="33" borderId="0" xfId="0" applyFont="1" applyFill="1" applyBorder="1" applyAlignment="1">
      <alignment horizontal="left" indent="1"/>
    </xf>
    <xf numFmtId="0" fontId="132" fillId="33" borderId="0" xfId="0" applyFont="1" applyFill="1" applyBorder="1" applyAlignment="1">
      <alignment/>
    </xf>
    <xf numFmtId="0" fontId="133" fillId="33" borderId="0" xfId="0" applyFont="1" applyFill="1" applyAlignment="1">
      <alignment horizontal="center"/>
    </xf>
    <xf numFmtId="0" fontId="101" fillId="33" borderId="0" xfId="0" applyFont="1" applyFill="1" applyAlignment="1">
      <alignment horizontal="center"/>
    </xf>
    <xf numFmtId="0" fontId="101" fillId="33" borderId="0" xfId="0" applyFont="1" applyFill="1" applyAlignment="1">
      <alignment/>
    </xf>
    <xf numFmtId="0" fontId="103" fillId="33" borderId="0" xfId="0" applyFont="1" applyFill="1" applyBorder="1" applyAlignment="1">
      <alignment/>
    </xf>
    <xf numFmtId="0" fontId="134" fillId="33" borderId="0" xfId="0" applyFont="1" applyFill="1" applyBorder="1" applyAlignment="1">
      <alignment horizontal="left" indent="1"/>
    </xf>
    <xf numFmtId="0" fontId="132" fillId="33" borderId="0" xfId="0" applyFont="1" applyFill="1" applyAlignment="1">
      <alignment horizontal="left"/>
    </xf>
    <xf numFmtId="0" fontId="132" fillId="33" borderId="0" xfId="0" applyFont="1" applyFill="1" applyBorder="1" applyAlignment="1">
      <alignment horizontal="center"/>
    </xf>
    <xf numFmtId="0" fontId="135" fillId="33" borderId="0" xfId="0" applyFont="1" applyFill="1" applyAlignment="1">
      <alignment horizontal="left"/>
    </xf>
    <xf numFmtId="0" fontId="136" fillId="33" borderId="0" xfId="0" applyFont="1" applyFill="1" applyBorder="1" applyAlignment="1">
      <alignment/>
    </xf>
    <xf numFmtId="0" fontId="136" fillId="33" borderId="0" xfId="0" applyFont="1" applyFill="1" applyAlignment="1">
      <alignment/>
    </xf>
    <xf numFmtId="0" fontId="137" fillId="33" borderId="0" xfId="0" applyFont="1" applyFill="1" applyAlignment="1">
      <alignment/>
    </xf>
    <xf numFmtId="0" fontId="138" fillId="33" borderId="28" xfId="0" applyFont="1" applyFill="1" applyBorder="1" applyAlignment="1">
      <alignment horizontal="right"/>
    </xf>
    <xf numFmtId="0" fontId="103" fillId="33" borderId="0" xfId="0" applyFont="1" applyFill="1" applyBorder="1" applyAlignment="1">
      <alignment horizontal="center"/>
    </xf>
    <xf numFmtId="0" fontId="101" fillId="33" borderId="0" xfId="0" applyFont="1" applyFill="1" applyBorder="1" applyAlignment="1">
      <alignment horizontal="center"/>
    </xf>
    <xf numFmtId="0" fontId="136" fillId="33" borderId="0" xfId="0" applyFont="1" applyFill="1" applyAlignment="1">
      <alignment horizontal="center"/>
    </xf>
    <xf numFmtId="0" fontId="100" fillId="33" borderId="0" xfId="0" applyFont="1" applyFill="1" applyAlignment="1">
      <alignment horizontal="left"/>
    </xf>
    <xf numFmtId="0" fontId="139" fillId="33" borderId="0" xfId="0" applyFont="1" applyFill="1" applyAlignment="1">
      <alignment horizontal="left"/>
    </xf>
    <xf numFmtId="0" fontId="140" fillId="33" borderId="0" xfId="0" applyFont="1" applyFill="1" applyAlignment="1">
      <alignment/>
    </xf>
    <xf numFmtId="0" fontId="132" fillId="33" borderId="0" xfId="0" applyFont="1" applyFill="1" applyAlignment="1">
      <alignment horizontal="center"/>
    </xf>
    <xf numFmtId="0" fontId="141" fillId="33" borderId="0" xfId="0" applyFont="1" applyFill="1" applyAlignment="1">
      <alignment horizontal="center"/>
    </xf>
    <xf numFmtId="0" fontId="141" fillId="33" borderId="0" xfId="0" applyFont="1" applyFill="1" applyBorder="1" applyAlignment="1">
      <alignment horizontal="left" indent="1"/>
    </xf>
    <xf numFmtId="0" fontId="104" fillId="33" borderId="0" xfId="0" applyFont="1" applyFill="1" applyAlignment="1">
      <alignment/>
    </xf>
    <xf numFmtId="0" fontId="142" fillId="33" borderId="0" xfId="0" applyFont="1" applyFill="1" applyAlignment="1">
      <alignment horizontal="left" indent="1"/>
    </xf>
    <xf numFmtId="0" fontId="143" fillId="33" borderId="0" xfId="0" applyFont="1" applyFill="1" applyBorder="1" applyAlignment="1">
      <alignment/>
    </xf>
    <xf numFmtId="0" fontId="132" fillId="33" borderId="0" xfId="0" applyFont="1" applyFill="1" applyAlignment="1">
      <alignment/>
    </xf>
    <xf numFmtId="0" fontId="132" fillId="33" borderId="0" xfId="0" applyFont="1" applyFill="1" applyAlignment="1">
      <alignment horizontal="left" indent="1"/>
    </xf>
    <xf numFmtId="0" fontId="144" fillId="33" borderId="0" xfId="0" applyFont="1" applyFill="1" applyBorder="1" applyAlignment="1">
      <alignment/>
    </xf>
    <xf numFmtId="0" fontId="132" fillId="33" borderId="0" xfId="0" applyFont="1" applyFill="1" applyAlignment="1">
      <alignment horizontal="right"/>
    </xf>
    <xf numFmtId="0" fontId="145" fillId="33" borderId="0" xfId="0" applyFont="1" applyFill="1" applyAlignment="1">
      <alignment horizontal="left" indent="1"/>
    </xf>
    <xf numFmtId="0" fontId="146" fillId="33" borderId="0" xfId="0" applyFont="1" applyFill="1" applyAlignment="1">
      <alignment horizontal="left" indent="3"/>
    </xf>
    <xf numFmtId="0" fontId="113" fillId="0" borderId="0" xfId="0" applyFont="1" applyBorder="1" applyAlignment="1">
      <alignment horizontal="center" vertical="center"/>
    </xf>
    <xf numFmtId="0" fontId="113" fillId="0" borderId="0" xfId="0" applyFont="1" applyBorder="1" applyAlignment="1">
      <alignment horizontal="center"/>
    </xf>
    <xf numFmtId="0" fontId="113" fillId="0" borderId="12" xfId="0" applyFont="1" applyBorder="1" applyAlignment="1">
      <alignment horizontal="center" vertical="center" wrapText="1"/>
    </xf>
    <xf numFmtId="0" fontId="113" fillId="0" borderId="10" xfId="0" applyFont="1" applyBorder="1" applyAlignment="1">
      <alignment horizontal="center" vertical="center"/>
    </xf>
    <xf numFmtId="0" fontId="112" fillId="37" borderId="0" xfId="0" applyFont="1" applyFill="1" applyAlignment="1">
      <alignment/>
    </xf>
    <xf numFmtId="0" fontId="113" fillId="37" borderId="0" xfId="0" applyFont="1" applyFill="1" applyBorder="1" applyAlignment="1">
      <alignment horizontal="center" vertical="center"/>
    </xf>
    <xf numFmtId="0" fontId="113" fillId="37" borderId="0" xfId="0" applyFont="1" applyFill="1" applyBorder="1" applyAlignment="1">
      <alignment horizontal="center"/>
    </xf>
    <xf numFmtId="0" fontId="110" fillId="37" borderId="0" xfId="0" applyFont="1" applyFill="1" applyAlignment="1">
      <alignment/>
    </xf>
    <xf numFmtId="0" fontId="112" fillId="35" borderId="0" xfId="0" applyFont="1" applyFill="1" applyAlignment="1">
      <alignment/>
    </xf>
    <xf numFmtId="0" fontId="110" fillId="35" borderId="0" xfId="0" applyFont="1" applyFill="1" applyAlignment="1">
      <alignment/>
    </xf>
    <xf numFmtId="0" fontId="147" fillId="0" borderId="0" xfId="0" applyFont="1" applyAlignment="1">
      <alignment horizontal="left" vertical="top"/>
    </xf>
    <xf numFmtId="0" fontId="114" fillId="35" borderId="0" xfId="0" applyFont="1" applyFill="1" applyAlignment="1">
      <alignment/>
    </xf>
    <xf numFmtId="0" fontId="113" fillId="34" borderId="10" xfId="0" applyFont="1" applyFill="1" applyBorder="1" applyAlignment="1" applyProtection="1">
      <alignment horizontal="center"/>
      <protection locked="0"/>
    </xf>
    <xf numFmtId="0" fontId="110" fillId="34" borderId="0" xfId="0" applyFont="1" applyFill="1" applyAlignment="1" applyProtection="1">
      <alignment/>
      <protection locked="0"/>
    </xf>
    <xf numFmtId="0" fontId="110" fillId="34" borderId="10" xfId="0" applyFont="1" applyFill="1" applyBorder="1" applyAlignment="1" applyProtection="1">
      <alignment horizontal="center"/>
      <protection locked="0"/>
    </xf>
    <xf numFmtId="0" fontId="11" fillId="0" borderId="0" xfId="0" applyFont="1" applyFill="1" applyBorder="1" applyAlignment="1">
      <alignment horizontal="left" indent="1"/>
    </xf>
    <xf numFmtId="0" fontId="12" fillId="0" borderId="0" xfId="0" applyFont="1" applyFill="1" applyAlignment="1">
      <alignment horizontal="left" indent="1"/>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Border="1" applyAlignment="1">
      <alignment/>
    </xf>
    <xf numFmtId="0" fontId="12" fillId="0" borderId="0" xfId="0" applyFont="1" applyFill="1" applyBorder="1" applyAlignment="1">
      <alignment horizontal="left" indent="2"/>
    </xf>
    <xf numFmtId="0" fontId="12" fillId="0" borderId="0" xfId="0" applyFont="1" applyFill="1" applyBorder="1" applyAlignment="1">
      <alignment horizontal="left" indent="1"/>
    </xf>
    <xf numFmtId="0" fontId="12" fillId="0" borderId="0" xfId="0" applyFont="1" applyFill="1" applyBorder="1" applyAlignment="1">
      <alignment horizontal="left"/>
    </xf>
    <xf numFmtId="0" fontId="144" fillId="33" borderId="0" xfId="0" applyFont="1" applyFill="1" applyAlignment="1">
      <alignment/>
    </xf>
    <xf numFmtId="0" fontId="148" fillId="33" borderId="0" xfId="0" applyFont="1" applyFill="1" applyAlignment="1">
      <alignment horizontal="left" indent="1"/>
    </xf>
    <xf numFmtId="0" fontId="148" fillId="33" borderId="0" xfId="0" applyFont="1" applyFill="1" applyAlignment="1" quotePrefix="1">
      <alignment horizontal="left" indent="1"/>
    </xf>
    <xf numFmtId="0" fontId="131" fillId="33" borderId="0" xfId="0" applyFont="1" applyFill="1" applyBorder="1" applyAlignment="1">
      <alignment horizontal="left" indent="6"/>
    </xf>
    <xf numFmtId="0" fontId="131" fillId="33" borderId="0" xfId="0" applyFont="1" applyFill="1" applyBorder="1" applyAlignment="1">
      <alignment horizontal="center"/>
    </xf>
    <xf numFmtId="0" fontId="149" fillId="33" borderId="0" xfId="0" applyFont="1" applyFill="1" applyAlignment="1">
      <alignment horizontal="right"/>
    </xf>
    <xf numFmtId="0" fontId="149" fillId="33" borderId="0" xfId="0" applyFont="1" applyFill="1" applyAlignment="1">
      <alignment horizontal="center"/>
    </xf>
    <xf numFmtId="0" fontId="4" fillId="0" borderId="18" xfId="0" applyFont="1" applyBorder="1" applyAlignment="1">
      <alignment horizontal="center" vertical="center" wrapText="1"/>
    </xf>
    <xf numFmtId="0" fontId="4" fillId="0" borderId="18" xfId="0" applyFont="1" applyFill="1" applyBorder="1" applyAlignment="1">
      <alignment horizontal="center"/>
    </xf>
    <xf numFmtId="0" fontId="4" fillId="0" borderId="19" xfId="0" applyFont="1" applyFill="1" applyBorder="1" applyAlignment="1">
      <alignment horizontal="center"/>
    </xf>
    <xf numFmtId="0" fontId="111" fillId="35" borderId="0" xfId="0" applyFont="1" applyFill="1" applyAlignment="1">
      <alignment horizontal="left" vertical="center"/>
    </xf>
    <xf numFmtId="0" fontId="103" fillId="33" borderId="0" xfId="0" applyFont="1" applyFill="1" applyBorder="1" applyAlignment="1">
      <alignment horizontal="left" indent="1"/>
    </xf>
    <xf numFmtId="0" fontId="150" fillId="33" borderId="0" xfId="0" applyFont="1" applyFill="1" applyAlignment="1">
      <alignment horizontal="left" wrapText="1" indent="1"/>
    </xf>
    <xf numFmtId="0" fontId="103" fillId="33" borderId="0" xfId="0" applyFont="1" applyFill="1" applyBorder="1" applyAlignment="1">
      <alignment horizontal="left" indent="1"/>
    </xf>
    <xf numFmtId="0" fontId="151" fillId="33" borderId="0" xfId="0" applyFont="1" applyFill="1" applyBorder="1" applyAlignment="1">
      <alignment horizontal="center"/>
    </xf>
    <xf numFmtId="0" fontId="152" fillId="33" borderId="0" xfId="0" applyFont="1" applyFill="1" applyAlignment="1">
      <alignment horizontal="center" vertical="center"/>
    </xf>
    <xf numFmtId="0" fontId="139" fillId="33" borderId="0" xfId="0" applyFont="1" applyFill="1" applyBorder="1" applyAlignment="1">
      <alignment horizontal="left" indent="1"/>
    </xf>
    <xf numFmtId="0" fontId="135" fillId="33" borderId="0" xfId="0" applyFont="1" applyFill="1" applyBorder="1" applyAlignment="1">
      <alignment horizontal="right"/>
    </xf>
    <xf numFmtId="0" fontId="153" fillId="33" borderId="0" xfId="0" applyFont="1" applyFill="1" applyBorder="1" applyAlignment="1">
      <alignment horizontal="right"/>
    </xf>
    <xf numFmtId="3" fontId="145" fillId="33" borderId="0" xfId="0" applyNumberFormat="1" applyFont="1" applyFill="1" applyAlignment="1">
      <alignment horizontal="center"/>
    </xf>
    <xf numFmtId="0" fontId="154" fillId="33" borderId="0" xfId="0" applyFont="1" applyFill="1" applyAlignment="1">
      <alignment horizontal="left" vertical="top" indent="1"/>
    </xf>
    <xf numFmtId="3" fontId="136" fillId="33" borderId="0" xfId="0" applyNumberFormat="1" applyFont="1" applyFill="1" applyAlignment="1">
      <alignment horizontal="center"/>
    </xf>
    <xf numFmtId="0" fontId="136" fillId="33" borderId="0" xfId="0" applyFont="1" applyFill="1" applyAlignment="1">
      <alignment horizontal="center"/>
    </xf>
    <xf numFmtId="3" fontId="155" fillId="33" borderId="29" xfId="0" applyNumberFormat="1" applyFont="1" applyFill="1" applyBorder="1" applyAlignment="1">
      <alignment horizontal="center"/>
    </xf>
    <xf numFmtId="3" fontId="155" fillId="33" borderId="30" xfId="0" applyNumberFormat="1" applyFont="1" applyFill="1" applyBorder="1" applyAlignment="1">
      <alignment horizontal="center"/>
    </xf>
    <xf numFmtId="0" fontId="136" fillId="33" borderId="31" xfId="0" applyFont="1" applyFill="1" applyBorder="1" applyAlignment="1">
      <alignment horizontal="center"/>
    </xf>
    <xf numFmtId="0" fontId="156" fillId="35" borderId="0" xfId="0" applyFont="1" applyFill="1" applyBorder="1" applyAlignment="1" applyProtection="1">
      <alignment vertical="center" wrapText="1"/>
      <protection locked="0"/>
    </xf>
    <xf numFmtId="0" fontId="112" fillId="0" borderId="0" xfId="0" applyFont="1" applyAlignment="1">
      <alignment horizontal="center"/>
    </xf>
    <xf numFmtId="0" fontId="113" fillId="34" borderId="14" xfId="0" applyFont="1" applyFill="1" applyBorder="1" applyAlignment="1">
      <alignment horizontal="center" vertical="center"/>
    </xf>
    <xf numFmtId="0" fontId="113" fillId="34" borderId="32" xfId="0" applyFont="1" applyFill="1" applyBorder="1" applyAlignment="1">
      <alignment horizontal="center" vertical="center"/>
    </xf>
    <xf numFmtId="0" fontId="113" fillId="34" borderId="33" xfId="0" applyFont="1" applyFill="1" applyBorder="1" applyAlignment="1">
      <alignment horizontal="center" vertical="center"/>
    </xf>
    <xf numFmtId="0" fontId="113" fillId="34" borderId="10" xfId="0" applyFont="1" applyFill="1" applyBorder="1" applyAlignment="1">
      <alignment horizontal="center" vertical="center"/>
    </xf>
    <xf numFmtId="0" fontId="113" fillId="34" borderId="12" xfId="0" applyFont="1" applyFill="1" applyBorder="1" applyAlignment="1">
      <alignment horizontal="center" vertical="center" wrapText="1"/>
    </xf>
    <xf numFmtId="0" fontId="113" fillId="34" borderId="34" xfId="0" applyFont="1" applyFill="1" applyBorder="1" applyAlignment="1">
      <alignment horizontal="center" vertical="center" wrapText="1"/>
    </xf>
    <xf numFmtId="0" fontId="115" fillId="0" borderId="35" xfId="0" applyFont="1" applyBorder="1" applyAlignment="1">
      <alignment horizontal="center"/>
    </xf>
    <xf numFmtId="0" fontId="115" fillId="0" borderId="36" xfId="0" applyFont="1" applyBorder="1" applyAlignment="1">
      <alignment horizontal="center"/>
    </xf>
    <xf numFmtId="0" fontId="115" fillId="0" borderId="37" xfId="0" applyFont="1" applyBorder="1" applyAlignment="1">
      <alignment horizontal="center"/>
    </xf>
    <xf numFmtId="0" fontId="115" fillId="0" borderId="38" xfId="0" applyFont="1" applyBorder="1" applyAlignment="1">
      <alignment horizontal="center" vertical="center" wrapText="1"/>
    </xf>
    <xf numFmtId="0" fontId="115" fillId="0" borderId="39" xfId="0" applyFont="1" applyBorder="1" applyAlignment="1">
      <alignment horizontal="center" vertical="center" wrapText="1"/>
    </xf>
    <xf numFmtId="0" fontId="127" fillId="0" borderId="35" xfId="0" applyFont="1" applyBorder="1" applyAlignment="1">
      <alignment horizontal="center"/>
    </xf>
    <xf numFmtId="0" fontId="127" fillId="0" borderId="36" xfId="0" applyFont="1" applyBorder="1" applyAlignment="1">
      <alignment horizontal="center"/>
    </xf>
    <xf numFmtId="0" fontId="127" fillId="0" borderId="40" xfId="0" applyFont="1" applyBorder="1" applyAlignment="1">
      <alignment horizontal="center"/>
    </xf>
    <xf numFmtId="0" fontId="129" fillId="0" borderId="35" xfId="0" applyFont="1" applyBorder="1" applyAlignment="1">
      <alignment horizontal="center"/>
    </xf>
    <xf numFmtId="0" fontId="129" fillId="0" borderId="36" xfId="0" applyFont="1" applyBorder="1" applyAlignment="1">
      <alignment horizontal="center"/>
    </xf>
    <xf numFmtId="0" fontId="129" fillId="0" borderId="40" xfId="0" applyFont="1" applyBorder="1" applyAlignment="1">
      <alignment horizontal="center"/>
    </xf>
    <xf numFmtId="0" fontId="5" fillId="34" borderId="10" xfId="0" applyFont="1" applyFill="1" applyBorder="1" applyAlignment="1">
      <alignment horizontal="left" vertical="top" wrapText="1"/>
    </xf>
    <xf numFmtId="0" fontId="111" fillId="34" borderId="14" xfId="0" applyFont="1" applyFill="1" applyBorder="1" applyAlignment="1">
      <alignment horizontal="left"/>
    </xf>
    <xf numFmtId="0" fontId="111" fillId="34" borderId="32" xfId="0" applyFont="1" applyFill="1" applyBorder="1" applyAlignment="1">
      <alignment horizontal="left"/>
    </xf>
    <xf numFmtId="0" fontId="111" fillId="34" borderId="33" xfId="0" applyFont="1" applyFill="1" applyBorder="1" applyAlignment="1">
      <alignment horizontal="left"/>
    </xf>
    <xf numFmtId="0" fontId="111" fillId="34" borderId="10" xfId="0" applyFont="1" applyFill="1" applyBorder="1" applyAlignment="1">
      <alignment horizontal="left"/>
    </xf>
    <xf numFmtId="0" fontId="12" fillId="0" borderId="0" xfId="0" applyFont="1" applyFill="1" applyBorder="1" applyAlignment="1">
      <alignment horizontal="left" indent="2"/>
    </xf>
    <xf numFmtId="0" fontId="12" fillId="0" borderId="0" xfId="0" applyFont="1" applyFill="1" applyBorder="1" applyAlignment="1">
      <alignment horizontal="left" wrapText="1" indent="1"/>
    </xf>
    <xf numFmtId="0" fontId="12" fillId="0" borderId="0" xfId="0" applyFont="1" applyFill="1" applyBorder="1" applyAlignment="1">
      <alignment horizontal="left" indent="1"/>
    </xf>
    <xf numFmtId="0" fontId="111" fillId="34" borderId="0" xfId="0" applyFont="1" applyFill="1" applyAlignment="1">
      <alignment horizontal="left"/>
    </xf>
    <xf numFmtId="0" fontId="115" fillId="0" borderId="0" xfId="0" applyFont="1" applyAlignment="1">
      <alignment horizontal="center"/>
    </xf>
    <xf numFmtId="0" fontId="111" fillId="0" borderId="0" xfId="0" applyFont="1" applyAlignment="1">
      <alignment horizontal="right"/>
    </xf>
    <xf numFmtId="0" fontId="115" fillId="0" borderId="10" xfId="0" applyFont="1" applyBorder="1" applyAlignment="1">
      <alignment horizontal="center" vertical="center"/>
    </xf>
    <xf numFmtId="0" fontId="115" fillId="0" borderId="10" xfId="0" applyFont="1" applyBorder="1" applyAlignment="1">
      <alignment horizontal="center" wrapText="1"/>
    </xf>
    <xf numFmtId="0" fontId="115" fillId="0" borderId="10" xfId="0" applyFont="1" applyBorder="1" applyAlignment="1">
      <alignment horizontal="center"/>
    </xf>
    <xf numFmtId="0" fontId="157" fillId="33" borderId="0" xfId="0" applyFont="1" applyFill="1" applyAlignment="1" quotePrefix="1">
      <alignment vertical="top" wrapText="1"/>
    </xf>
    <xf numFmtId="0" fontId="157" fillId="33" borderId="0" xfId="0" applyFont="1" applyFill="1" applyAlignment="1">
      <alignment vertical="top" wrapText="1"/>
    </xf>
    <xf numFmtId="0" fontId="107" fillId="33" borderId="0" xfId="0" applyFont="1" applyFill="1" applyAlignment="1">
      <alignment horizontal="left"/>
    </xf>
    <xf numFmtId="0" fontId="104" fillId="33" borderId="0" xfId="0" applyFont="1" applyFill="1" applyAlignment="1">
      <alignment horizontal="left"/>
    </xf>
    <xf numFmtId="0" fontId="105" fillId="33" borderId="0" xfId="0" applyFont="1" applyFill="1" applyBorder="1" applyAlignment="1">
      <alignment horizontal="left" indent="1"/>
    </xf>
    <xf numFmtId="0" fontId="158" fillId="33" borderId="0" xfId="0" applyFont="1" applyFill="1" applyAlignment="1">
      <alignment/>
    </xf>
    <xf numFmtId="0" fontId="133" fillId="33" borderId="0" xfId="0" applyFont="1" applyFill="1" applyBorder="1" applyAlignment="1">
      <alignment horizontal="left" indent="1"/>
    </xf>
    <xf numFmtId="0" fontId="133" fillId="33" borderId="0" xfId="0" applyFont="1" applyFill="1" applyBorder="1" applyAlignment="1">
      <alignment horizontal="left" wrapText="1" inden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3</xdr:col>
      <xdr:colOff>304800</xdr:colOff>
      <xdr:row>10</xdr:row>
      <xdr:rowOff>133350</xdr:rowOff>
    </xdr:to>
    <xdr:pic>
      <xdr:nvPicPr>
        <xdr:cNvPr id="1" name="Image 2" descr="http://www.gemmaline.com/bestiaire/golemprismatique.png"/>
        <xdr:cNvPicPr preferRelativeResize="1">
          <a:picLocks noChangeAspect="1"/>
        </xdr:cNvPicPr>
      </xdr:nvPicPr>
      <xdr:blipFill>
        <a:blip r:embed="rId1"/>
        <a:stretch>
          <a:fillRect/>
        </a:stretch>
      </xdr:blipFill>
      <xdr:spPr>
        <a:xfrm>
          <a:off x="38100" y="0"/>
          <a:ext cx="29718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oyaumesoublies.com/oghma/bibliotheque/cap~Compagnon_divin" TargetMode="External" /><Relationship Id="rId2" Type="http://schemas.openxmlformats.org/officeDocument/2006/relationships/hyperlink" Target="https://www.royaumesoublies.com/oghma/bibliotheque/Incantatrix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H227"/>
  <sheetViews>
    <sheetView tabSelected="1" zoomScalePageLayoutView="0" workbookViewId="0" topLeftCell="A212">
      <selection activeCell="E72" sqref="E72"/>
    </sheetView>
  </sheetViews>
  <sheetFormatPr defaultColWidth="11.421875" defaultRowHeight="15"/>
  <cols>
    <col min="1" max="1" width="28.28125" style="8" customWidth="1"/>
    <col min="2" max="3" width="6.140625" style="11" customWidth="1"/>
    <col min="4" max="4" width="4.8515625" style="8" customWidth="1"/>
    <col min="5" max="5" width="27.7109375" style="8" customWidth="1"/>
    <col min="6" max="6" width="5.8515625" style="11" customWidth="1"/>
    <col min="7" max="7" width="6.28125" style="11" customWidth="1"/>
    <col min="8" max="8" width="4.00390625" style="8" customWidth="1"/>
    <col min="9" max="16384" width="11.57421875" style="8" customWidth="1"/>
  </cols>
  <sheetData>
    <row r="1" spans="1:7" ht="13.5">
      <c r="A1" s="11"/>
      <c r="E1" s="217" t="s">
        <v>122</v>
      </c>
      <c r="F1" s="217"/>
      <c r="G1" s="217"/>
    </row>
    <row r="2" spans="5:7" ht="13.5">
      <c r="E2" s="217"/>
      <c r="F2" s="217"/>
      <c r="G2" s="217"/>
    </row>
    <row r="3" spans="5:7" ht="13.5">
      <c r="E3" s="217"/>
      <c r="F3" s="217"/>
      <c r="G3" s="217"/>
    </row>
    <row r="4" spans="5:7" ht="16.5">
      <c r="E4" s="218" t="s">
        <v>124</v>
      </c>
      <c r="F4" s="218"/>
      <c r="G4" s="15"/>
    </row>
    <row r="5" spans="5:6" ht="15.75">
      <c r="E5" s="205" t="s">
        <v>42</v>
      </c>
      <c r="F5" s="206">
        <v>6</v>
      </c>
    </row>
    <row r="6" spans="1:6" ht="15.75">
      <c r="A6"/>
      <c r="E6" s="205" t="s">
        <v>43</v>
      </c>
      <c r="F6" s="206">
        <v>10</v>
      </c>
    </row>
    <row r="7" spans="5:6" ht="15.75">
      <c r="E7" s="205" t="s">
        <v>44</v>
      </c>
      <c r="F7" s="206">
        <v>2</v>
      </c>
    </row>
    <row r="8" spans="5:6" ht="15.75">
      <c r="E8" s="207" t="s">
        <v>0</v>
      </c>
      <c r="F8" s="208">
        <f>SUM(F5:F7)</f>
        <v>18</v>
      </c>
    </row>
    <row r="9" ht="15.75">
      <c r="E9" s="203" t="s">
        <v>123</v>
      </c>
    </row>
    <row r="10" ht="15.75">
      <c r="E10" s="203" t="s">
        <v>126</v>
      </c>
    </row>
    <row r="11" ht="15.75">
      <c r="E11" s="204" t="s">
        <v>125</v>
      </c>
    </row>
    <row r="12" ht="13.5">
      <c r="D12" s="19"/>
    </row>
    <row r="13" ht="15.75">
      <c r="C13" s="202" t="s">
        <v>481</v>
      </c>
    </row>
    <row r="14" ht="13.5"/>
    <row r="15" ht="13.5"/>
    <row r="16" spans="1:7" ht="20.25">
      <c r="A16" s="216" t="s">
        <v>109</v>
      </c>
      <c r="B16" s="216"/>
      <c r="C16" s="216"/>
      <c r="D16" s="216"/>
      <c r="E16" s="216"/>
      <c r="F16" s="216"/>
      <c r="G16" s="216"/>
    </row>
    <row r="17" spans="1:7" ht="13.5">
      <c r="A17" s="9"/>
      <c r="B17" s="10"/>
      <c r="C17" s="10"/>
      <c r="D17" s="9"/>
      <c r="E17" s="9"/>
      <c r="F17" s="10"/>
      <c r="G17" s="10"/>
    </row>
    <row r="18" spans="1:7" s="158" customFormat="1" ht="16.5">
      <c r="A18" s="147" t="str">
        <f>Compétences!B2</f>
        <v>INTELLIGENCE</v>
      </c>
      <c r="B18" s="155">
        <f>+Caractéristiques!H6</f>
        <v>30</v>
      </c>
      <c r="C18" s="160">
        <f>+Caractéristiques!J6</f>
        <v>10</v>
      </c>
      <c r="D18" s="157"/>
      <c r="E18" s="148" t="str">
        <f>Compétences!B19</f>
        <v>SAGESSE</v>
      </c>
      <c r="F18" s="155">
        <f>+Caractéristiques!H7</f>
        <v>11</v>
      </c>
      <c r="G18" s="160">
        <f>+Caractéristiques!J7</f>
        <v>0</v>
      </c>
    </row>
    <row r="19" spans="1:7" ht="16.5">
      <c r="A19" s="145" t="str">
        <f>Compétences!B3</f>
        <v>Art de la magie</v>
      </c>
      <c r="B19" s="161">
        <f>Compétences!C3</f>
        <v>36</v>
      </c>
      <c r="C19" s="10"/>
      <c r="D19" s="9"/>
      <c r="E19" s="13" t="str">
        <f>Compétences!B20</f>
        <v>Perception</v>
      </c>
      <c r="F19" s="161">
        <f>Compétences!C20</f>
        <v>14</v>
      </c>
      <c r="G19" s="10"/>
    </row>
    <row r="20" spans="1:7" ht="16.5">
      <c r="A20" s="145" t="str">
        <f>Compétences!B4</f>
        <v>C. Architecture et ingénierie </v>
      </c>
      <c r="B20" s="161">
        <f>Compétences!C4</f>
        <v>14</v>
      </c>
      <c r="C20" s="10"/>
      <c r="D20" s="9"/>
      <c r="E20" s="13" t="str">
        <f>Compétences!B21</f>
        <v>Premier secours </v>
      </c>
      <c r="F20" s="161">
        <f>Compétences!C21</f>
        <v>8</v>
      </c>
      <c r="G20" s="10"/>
    </row>
    <row r="21" spans="1:7" ht="16.5">
      <c r="A21" s="145" t="str">
        <f>Compétences!B5</f>
        <v>C. Exploration souterraine </v>
      </c>
      <c r="B21" s="161">
        <f>Compétences!C5</f>
        <v>18</v>
      </c>
      <c r="C21" s="10"/>
      <c r="D21" s="9"/>
      <c r="E21" s="13" t="str">
        <f>Compétences!B22</f>
        <v>Psychologie</v>
      </c>
      <c r="F21" s="161">
        <f>Compétences!C22</f>
        <v>10</v>
      </c>
      <c r="G21" s="10"/>
    </row>
    <row r="22" spans="1:7" ht="16.5">
      <c r="A22" s="145" t="str">
        <f>Compétences!B6</f>
        <v>C. Folklore local </v>
      </c>
      <c r="B22" s="161">
        <f>Compétences!C6</f>
        <v>14</v>
      </c>
      <c r="C22" s="10"/>
      <c r="D22" s="9"/>
      <c r="E22" s="13" t="str">
        <f>Compétences!B23</f>
        <v>Survie</v>
      </c>
      <c r="F22" s="161">
        <f>Compétences!C23</f>
        <v>0</v>
      </c>
      <c r="G22" s="10"/>
    </row>
    <row r="23" spans="1:7" ht="16.5">
      <c r="A23" s="145" t="str">
        <f>Compétences!B7</f>
        <v>C. Géographie</v>
      </c>
      <c r="B23" s="161">
        <f>Compétences!C7</f>
        <v>14</v>
      </c>
      <c r="C23" s="10"/>
      <c r="D23" s="9"/>
      <c r="E23" s="9"/>
      <c r="F23" s="10"/>
      <c r="G23" s="10"/>
    </row>
    <row r="24" spans="1:7" ht="16.5">
      <c r="A24" s="145" t="str">
        <f>Compétences!B8</f>
        <v>C. Histoire </v>
      </c>
      <c r="B24" s="161">
        <f>Compétences!C8</f>
        <v>23</v>
      </c>
      <c r="C24" s="10"/>
      <c r="D24" s="9"/>
      <c r="E24" s="148" t="str">
        <f>Compétences!B26</f>
        <v>CHARISME</v>
      </c>
      <c r="F24" s="155">
        <f>+Caractéristiques!H8</f>
        <v>30</v>
      </c>
      <c r="G24" s="160">
        <f>+Caractéristiques!J8</f>
        <v>10</v>
      </c>
    </row>
    <row r="25" spans="1:7" ht="16.5">
      <c r="A25" s="145" t="str">
        <f>Compétences!B9</f>
        <v>C. Mystères </v>
      </c>
      <c r="B25" s="161">
        <f>Compétences!C9</f>
        <v>34</v>
      </c>
      <c r="C25" s="10"/>
      <c r="D25" s="9"/>
      <c r="E25" s="152" t="str">
        <f>Compétences!B27</f>
        <v>Déguisement</v>
      </c>
      <c r="F25" s="161">
        <f>Compétences!C27</f>
        <v>10</v>
      </c>
      <c r="G25" s="10"/>
    </row>
    <row r="26" spans="1:7" ht="16.5">
      <c r="A26" s="145" t="str">
        <f>Compétences!B10</f>
        <v>C. Nature</v>
      </c>
      <c r="B26" s="161">
        <f>Compétences!C10</f>
        <v>29</v>
      </c>
      <c r="C26" s="10"/>
      <c r="D26" s="9"/>
      <c r="E26" s="152" t="str">
        <f>Compétences!B28</f>
        <v>Dressage</v>
      </c>
      <c r="F26" s="161">
        <f>Compétences!C28</f>
        <v>10</v>
      </c>
      <c r="G26" s="10"/>
    </row>
    <row r="27" spans="1:7" ht="16.5">
      <c r="A27" s="145" t="str">
        <f>Compétences!B11</f>
        <v>C. Noblesse et royauté </v>
      </c>
      <c r="B27" s="161">
        <f>Compétences!C11</f>
        <v>14</v>
      </c>
      <c r="C27" s="10"/>
      <c r="D27" s="9"/>
      <c r="E27" s="152" t="str">
        <f>Compétences!B29</f>
        <v>Intimidation</v>
      </c>
      <c r="F27" s="161">
        <f>Compétences!C29</f>
        <v>14</v>
      </c>
      <c r="G27" s="10"/>
    </row>
    <row r="28" spans="1:7" ht="16.5">
      <c r="A28" s="145" t="str">
        <f>Compétences!B12</f>
        <v>C. Plans </v>
      </c>
      <c r="B28" s="161">
        <f>Compétences!C12</f>
        <v>23</v>
      </c>
      <c r="C28" s="10"/>
      <c r="D28" s="9"/>
      <c r="E28" s="152" t="str">
        <f>Compétences!B30</f>
        <v>Représentation danse</v>
      </c>
      <c r="F28" s="161">
        <f>Compétences!C30</f>
        <v>23</v>
      </c>
      <c r="G28" s="10"/>
    </row>
    <row r="29" spans="1:7" ht="16.5">
      <c r="A29" s="145" t="str">
        <f>Compétences!B13</f>
        <v>C. Religion </v>
      </c>
      <c r="B29" s="161">
        <f>Compétences!C13</f>
        <v>23</v>
      </c>
      <c r="C29" s="10"/>
      <c r="D29" s="9"/>
      <c r="E29" s="152" t="str">
        <f>Compétences!B31</f>
        <v>Représentation chant</v>
      </c>
      <c r="F29" s="161">
        <f>Compétences!C31</f>
        <v>10</v>
      </c>
      <c r="G29" s="10"/>
    </row>
    <row r="30" spans="1:7" ht="16.5">
      <c r="A30" s="145" t="str">
        <f>Compétences!B14</f>
        <v>Estimation</v>
      </c>
      <c r="B30" s="161">
        <f>Compétences!C14</f>
        <v>10</v>
      </c>
      <c r="C30" s="10"/>
      <c r="D30" s="9"/>
      <c r="E30" s="152" t="str">
        <f>Compétences!B32</f>
        <v>Social</v>
      </c>
      <c r="F30" s="161">
        <f>Compétences!C32</f>
        <v>10</v>
      </c>
      <c r="G30" s="10"/>
    </row>
    <row r="31" spans="1:7" ht="16.5">
      <c r="A31" s="145" t="str">
        <f>Compétences!B15</f>
        <v>Linguistique</v>
      </c>
      <c r="B31" s="161">
        <f>Compétences!C15</f>
        <v>14</v>
      </c>
      <c r="C31" s="10"/>
      <c r="D31" s="9"/>
      <c r="E31" s="152" t="str">
        <f>Compétences!B33</f>
        <v>Tromperie</v>
      </c>
      <c r="F31" s="161">
        <f>Compétences!C33</f>
        <v>14</v>
      </c>
      <c r="G31" s="10"/>
    </row>
    <row r="32" spans="1:7" ht="16.5">
      <c r="A32" s="145" t="str">
        <f>Compétences!B16</f>
        <v>Métier (Alchimie)</v>
      </c>
      <c r="B32" s="161">
        <f>Compétences!C16</f>
        <v>14</v>
      </c>
      <c r="C32" s="10"/>
      <c r="D32" s="9"/>
      <c r="E32" s="152" t="str">
        <f>Compétences!B34</f>
        <v>Utilisation d’objet magique</v>
      </c>
      <c r="F32" s="161">
        <f>Compétences!C34</f>
        <v>15</v>
      </c>
      <c r="G32" s="10"/>
    </row>
    <row r="33" spans="1:7" ht="13.5">
      <c r="A33" s="9"/>
      <c r="B33" s="10"/>
      <c r="C33" s="10"/>
      <c r="D33" s="9"/>
      <c r="E33" s="9"/>
      <c r="F33" s="10"/>
      <c r="G33" s="10"/>
    </row>
    <row r="34" spans="1:7" s="151" customFormat="1" ht="16.5">
      <c r="A34" s="147" t="str">
        <f>Compétences!B37</f>
        <v>DEXTERITE</v>
      </c>
      <c r="B34" s="155">
        <f>+Caractéristiques!H5</f>
        <v>33</v>
      </c>
      <c r="C34" s="160">
        <f>+Caractéristiques!J5</f>
        <v>11</v>
      </c>
      <c r="D34" s="159"/>
      <c r="E34" s="148" t="str">
        <f>Compétences!B45</f>
        <v>CONSTITUTION</v>
      </c>
      <c r="F34" s="155">
        <f>+Caractéristiques!H4</f>
        <v>0</v>
      </c>
      <c r="G34" s="160">
        <f>+Caractéristiques!J4</f>
        <v>0</v>
      </c>
    </row>
    <row r="35" spans="1:7" ht="16.5">
      <c r="A35" s="145" t="str">
        <f>Compétences!B38</f>
        <v>Agilité</v>
      </c>
      <c r="B35" s="161">
        <f>Compétences!C38</f>
        <v>15</v>
      </c>
      <c r="C35" s="162"/>
      <c r="D35" s="9"/>
      <c r="E35" s="152" t="str">
        <f>Compétences!B46</f>
        <v>Concentration</v>
      </c>
      <c r="F35" s="161">
        <f>Compétences!C46</f>
        <v>21</v>
      </c>
      <c r="G35" s="162"/>
    </row>
    <row r="36" spans="1:7" ht="16.5">
      <c r="A36" s="145" t="str">
        <f>Compétences!B39</f>
        <v>Equitation</v>
      </c>
      <c r="B36" s="161">
        <f>Compétences!C39</f>
        <v>11</v>
      </c>
      <c r="C36" s="162"/>
      <c r="D36" s="9"/>
      <c r="E36" s="9"/>
      <c r="F36" s="10"/>
      <c r="G36" s="10"/>
    </row>
    <row r="37" spans="1:8" ht="16.5">
      <c r="A37" s="145" t="str">
        <f>Compétences!B40</f>
        <v>Evasion</v>
      </c>
      <c r="B37" s="161">
        <f>Compétences!C40</f>
        <v>16</v>
      </c>
      <c r="C37" s="162"/>
      <c r="D37" s="9"/>
      <c r="E37" s="148" t="str">
        <f>Compétences!B49</f>
        <v>FORCE</v>
      </c>
      <c r="F37" s="155">
        <f>+Caractéristiques!H3</f>
        <v>0</v>
      </c>
      <c r="G37" s="160">
        <f>+Caractéristiques!J3</f>
        <v>0</v>
      </c>
      <c r="H37" s="17"/>
    </row>
    <row r="38" spans="1:7" ht="16.5">
      <c r="A38" s="145" t="str">
        <f>Compétences!B41</f>
        <v>Furtivité</v>
      </c>
      <c r="B38" s="161">
        <f>Compétences!C41</f>
        <v>15</v>
      </c>
      <c r="C38" s="162"/>
      <c r="D38" s="9"/>
      <c r="E38" s="152" t="str">
        <f>Compétences!B50</f>
        <v>Athlétisme</v>
      </c>
      <c r="F38" s="161">
        <f>Compétences!C50</f>
        <v>0</v>
      </c>
      <c r="G38" s="162"/>
    </row>
    <row r="39" spans="1:7" ht="16.5">
      <c r="A39" s="145" t="str">
        <f>Compétences!B42</f>
        <v>Maîtrise des cordes</v>
      </c>
      <c r="B39" s="161">
        <f>Compétences!C42</f>
        <v>11</v>
      </c>
      <c r="C39" s="162"/>
      <c r="D39" s="9"/>
      <c r="E39" s="152" t="str">
        <f>Compétences!B51</f>
        <v>Natation</v>
      </c>
      <c r="F39" s="161">
        <f>Compétences!C51</f>
        <v>8</v>
      </c>
      <c r="G39" s="162"/>
    </row>
    <row r="40" ht="13.5"/>
    <row r="41" spans="2:7" ht="13.5">
      <c r="B41" s="108"/>
      <c r="C41" s="108"/>
      <c r="F41" s="108"/>
      <c r="G41" s="108"/>
    </row>
    <row r="42" spans="1:7" ht="16.5">
      <c r="A42" s="147" t="s">
        <v>433</v>
      </c>
      <c r="B42" s="108"/>
      <c r="C42" s="108"/>
      <c r="F42" s="108"/>
      <c r="G42" s="108"/>
    </row>
    <row r="43" spans="1:7" ht="13.5">
      <c r="A43" s="19" t="s">
        <v>434</v>
      </c>
      <c r="B43" s="108"/>
      <c r="C43" s="108"/>
      <c r="F43" s="108"/>
      <c r="G43" s="108"/>
    </row>
    <row r="44" spans="1:7" ht="13.5">
      <c r="A44" s="19" t="s">
        <v>335</v>
      </c>
      <c r="B44" s="108"/>
      <c r="C44" s="108"/>
      <c r="F44" s="108"/>
      <c r="G44" s="108"/>
    </row>
    <row r="45" spans="1:7" ht="13.5">
      <c r="A45" s="19"/>
      <c r="B45" s="108"/>
      <c r="C45" s="108"/>
      <c r="F45" s="108"/>
      <c r="G45" s="108"/>
    </row>
    <row r="46" spans="2:7" ht="13.5">
      <c r="B46" s="108"/>
      <c r="C46" s="108"/>
      <c r="F46" s="108"/>
      <c r="G46" s="108"/>
    </row>
    <row r="47" ht="13.5"/>
    <row r="48" ht="13.5"/>
    <row r="49" spans="1:7" ht="20.25">
      <c r="A49" s="216" t="s">
        <v>129</v>
      </c>
      <c r="B49" s="216"/>
      <c r="C49" s="216"/>
      <c r="D49" s="216"/>
      <c r="E49" s="216"/>
      <c r="F49" s="216"/>
      <c r="G49" s="216"/>
    </row>
    <row r="50" ht="13.5"/>
    <row r="51" spans="1:7" ht="16.5">
      <c r="A51" s="219" t="s">
        <v>127</v>
      </c>
      <c r="B51" s="219"/>
      <c r="C51" s="219"/>
      <c r="D51" s="219"/>
      <c r="E51" s="156">
        <f>PV!G1</f>
        <v>137</v>
      </c>
      <c r="F51" s="108"/>
      <c r="G51" s="108"/>
    </row>
    <row r="52" spans="1:7" ht="16.5">
      <c r="A52" s="220" t="s">
        <v>178</v>
      </c>
      <c r="B52" s="220"/>
      <c r="C52" s="220"/>
      <c r="D52" s="220"/>
      <c r="E52" s="156">
        <f>PV!G2</f>
        <v>56</v>
      </c>
      <c r="F52" s="108"/>
      <c r="G52" s="108"/>
    </row>
    <row r="53" spans="2:7" ht="13.5">
      <c r="B53" s="108"/>
      <c r="C53" s="108"/>
      <c r="F53" s="108"/>
      <c r="G53" s="108"/>
    </row>
    <row r="54" spans="1:5" ht="16.5">
      <c r="A54" s="147" t="s">
        <v>110</v>
      </c>
      <c r="E54" s="148" t="s">
        <v>111</v>
      </c>
    </row>
    <row r="55" spans="1:7" s="151" customFormat="1" ht="16.5">
      <c r="A55" s="145" t="s">
        <v>82</v>
      </c>
      <c r="B55" s="149">
        <f>Sauvegarde!B3</f>
        <v>23</v>
      </c>
      <c r="C55" s="150"/>
      <c r="E55" s="152" t="s">
        <v>112</v>
      </c>
      <c r="F55" s="149">
        <f>Armure!B3</f>
        <v>40</v>
      </c>
      <c r="G55" s="150"/>
    </row>
    <row r="56" spans="1:7" s="151" customFormat="1" ht="16.5">
      <c r="A56" s="145" t="s">
        <v>83</v>
      </c>
      <c r="B56" s="149">
        <f>Sauvegarde!B4</f>
        <v>34</v>
      </c>
      <c r="C56" s="150"/>
      <c r="E56" s="152" t="s">
        <v>113</v>
      </c>
      <c r="F56" s="149">
        <f>Armure!B4</f>
        <v>31</v>
      </c>
      <c r="G56" s="150"/>
    </row>
    <row r="57" spans="1:7" s="151" customFormat="1" ht="16.5">
      <c r="A57" s="145" t="s">
        <v>81</v>
      </c>
      <c r="B57" s="149">
        <f>Sauvegarde!B5</f>
        <v>35</v>
      </c>
      <c r="C57" s="150"/>
      <c r="E57" s="152" t="s">
        <v>114</v>
      </c>
      <c r="F57" s="149">
        <f>Armure!B5</f>
        <v>29</v>
      </c>
      <c r="G57" s="150"/>
    </row>
    <row r="58" spans="1:5" ht="13.5">
      <c r="A58" s="13"/>
      <c r="E58" s="9"/>
    </row>
    <row r="59" ht="13.5"/>
    <row r="60" spans="1:6" ht="16.5">
      <c r="A60" s="147" t="s">
        <v>415</v>
      </c>
      <c r="B60" s="18"/>
      <c r="C60" s="18"/>
      <c r="E60" s="147" t="s">
        <v>416</v>
      </c>
      <c r="F60" s="109"/>
    </row>
    <row r="61" spans="1:6" ht="16.5">
      <c r="A61" s="145" t="str">
        <f>Protections!A2</f>
        <v>Coups critiques</v>
      </c>
      <c r="B61" s="109"/>
      <c r="C61" s="109"/>
      <c r="E61" s="145" t="str">
        <f>Protections!A15</f>
        <v>Au feu</v>
      </c>
      <c r="F61" s="145">
        <f>Protections!B15</f>
        <v>20</v>
      </c>
    </row>
    <row r="62" spans="1:7" ht="16.5">
      <c r="A62" s="145" t="str">
        <f>Protections!A3</f>
        <v>Attaques sournoises</v>
      </c>
      <c r="B62" s="109"/>
      <c r="C62" s="109"/>
      <c r="E62" s="145" t="str">
        <f>Protections!A16</f>
        <v>A l'acide</v>
      </c>
      <c r="F62" s="145">
        <v>0</v>
      </c>
      <c r="G62" s="165" t="s">
        <v>430</v>
      </c>
    </row>
    <row r="63" spans="1:7" ht="16.5">
      <c r="A63" s="145" t="str">
        <f>Protections!A4</f>
        <v>Poison</v>
      </c>
      <c r="B63" s="109"/>
      <c r="C63" s="109"/>
      <c r="E63" s="145" t="str">
        <f>Protections!A17</f>
        <v>Au froid</v>
      </c>
      <c r="F63" s="145">
        <v>0</v>
      </c>
      <c r="G63" s="165" t="s">
        <v>430</v>
      </c>
    </row>
    <row r="64" spans="1:7" ht="16.5">
      <c r="A64" s="145" t="str">
        <f>Protections!A5</f>
        <v>Effets de terreur</v>
      </c>
      <c r="B64" s="109"/>
      <c r="C64" s="109"/>
      <c r="E64" s="145" t="str">
        <f>Protections!A18</f>
        <v>A la magie</v>
      </c>
      <c r="F64" s="145" t="s">
        <v>507</v>
      </c>
      <c r="G64" s="165"/>
    </row>
    <row r="65" spans="1:5" ht="16.5">
      <c r="A65" s="145" t="str">
        <f>Protections!A6</f>
        <v>Maladies y compris magiques</v>
      </c>
      <c r="B65" s="109"/>
      <c r="C65" s="109"/>
      <c r="E65" s="109"/>
    </row>
    <row r="66" spans="1:3" ht="16.5">
      <c r="A66" s="145" t="str">
        <f>Protections!A7</f>
        <v>Sorts et effets mentaux</v>
      </c>
      <c r="B66" s="109"/>
      <c r="C66" s="109"/>
    </row>
    <row r="67" spans="1:5" ht="16.5">
      <c r="A67" s="145" t="str">
        <f>Protections!A8</f>
        <v>Divinations (renseignements sur son sujet)</v>
      </c>
      <c r="B67" s="109"/>
      <c r="C67" s="109"/>
      <c r="D67" s="18"/>
      <c r="E67" s="147" t="s">
        <v>432</v>
      </c>
    </row>
    <row r="68" spans="1:5" ht="16.5">
      <c r="A68" s="145" t="str">
        <f>Protections!A9</f>
        <v>Projectile magique (sort)</v>
      </c>
      <c r="B68" s="109"/>
      <c r="C68" s="109"/>
      <c r="E68" s="145" t="s">
        <v>264</v>
      </c>
    </row>
    <row r="69" spans="1:7" ht="16.5">
      <c r="A69" s="145" t="str">
        <f>Protections!A10</f>
        <v>Attaques de contact à distance</v>
      </c>
      <c r="B69" s="109"/>
      <c r="C69" s="164"/>
      <c r="E69" s="145" t="s">
        <v>282</v>
      </c>
      <c r="F69" s="100"/>
      <c r="G69" s="100"/>
    </row>
    <row r="70" spans="1:7" ht="16.5">
      <c r="A70" s="145" t="str">
        <f>Protections!A11</f>
        <v>La MAGIE</v>
      </c>
      <c r="B70" s="153"/>
      <c r="C70" s="165"/>
      <c r="E70" s="145" t="s">
        <v>216</v>
      </c>
      <c r="F70" s="108"/>
      <c r="G70" s="108"/>
    </row>
    <row r="71" spans="1:7" ht="16.5">
      <c r="A71" s="145"/>
      <c r="B71" s="153"/>
      <c r="C71" s="165"/>
      <c r="E71" s="145" t="s">
        <v>508</v>
      </c>
      <c r="F71" s="100"/>
      <c r="G71" s="165"/>
    </row>
    <row r="72" spans="2:7" ht="16.5">
      <c r="B72" s="8"/>
      <c r="C72" s="8"/>
      <c r="E72" s="145" t="s">
        <v>482</v>
      </c>
      <c r="F72" s="107"/>
      <c r="G72" s="165"/>
    </row>
    <row r="73" spans="1:7" ht="16.5">
      <c r="A73" s="145"/>
      <c r="B73" s="153"/>
      <c r="C73" s="165"/>
      <c r="F73" s="108"/>
      <c r="G73" s="108"/>
    </row>
    <row r="74" spans="1:7" ht="16.5">
      <c r="A74" s="147" t="s">
        <v>431</v>
      </c>
      <c r="B74" s="153"/>
      <c r="C74" s="165"/>
      <c r="E74" s="166"/>
      <c r="F74" s="108"/>
      <c r="G74" s="108"/>
    </row>
    <row r="75" spans="1:8" ht="16.5">
      <c r="A75" s="267" t="str">
        <f>Protections!A21</f>
        <v>Pouvoir d'esquive totale</v>
      </c>
      <c r="B75" s="265"/>
      <c r="C75" s="154"/>
      <c r="D75" s="82"/>
      <c r="E75" s="266"/>
      <c r="F75" s="99"/>
      <c r="G75" s="99"/>
      <c r="H75" s="82"/>
    </row>
    <row r="76" spans="1:8" ht="16.5">
      <c r="A76" s="267" t="str">
        <f>Protections!A22</f>
        <v>Intangibilité</v>
      </c>
      <c r="B76" s="265"/>
      <c r="C76" s="154"/>
      <c r="D76" s="82"/>
      <c r="E76" s="82"/>
      <c r="F76" s="99"/>
      <c r="G76" s="99"/>
      <c r="H76" s="82"/>
    </row>
    <row r="77" spans="1:8" ht="15" customHeight="1">
      <c r="A77" s="268" t="s">
        <v>486</v>
      </c>
      <c r="B77" s="268"/>
      <c r="C77" s="268"/>
      <c r="D77" s="268"/>
      <c r="E77" s="268"/>
      <c r="F77" s="268"/>
      <c r="G77" s="268"/>
      <c r="H77" s="268"/>
    </row>
    <row r="78" spans="1:8" ht="15" customHeight="1">
      <c r="A78" s="268"/>
      <c r="B78" s="268"/>
      <c r="C78" s="268"/>
      <c r="D78" s="268"/>
      <c r="E78" s="268"/>
      <c r="F78" s="268"/>
      <c r="G78" s="268"/>
      <c r="H78" s="268"/>
    </row>
    <row r="79" spans="1:8" ht="13.5">
      <c r="A79" s="268"/>
      <c r="B79" s="268"/>
      <c r="C79" s="268"/>
      <c r="D79" s="268"/>
      <c r="E79" s="268"/>
      <c r="F79" s="268"/>
      <c r="G79" s="268"/>
      <c r="H79" s="268"/>
    </row>
    <row r="80" spans="1:8" ht="48" customHeight="1">
      <c r="A80" s="268"/>
      <c r="B80" s="268"/>
      <c r="C80" s="268"/>
      <c r="D80" s="268"/>
      <c r="E80" s="268"/>
      <c r="F80" s="268"/>
      <c r="G80" s="268"/>
      <c r="H80" s="268"/>
    </row>
    <row r="81" spans="2:7" ht="13.5">
      <c r="B81" s="8"/>
      <c r="C81" s="8"/>
      <c r="F81" s="8"/>
      <c r="G81" s="8"/>
    </row>
    <row r="82" ht="13.5"/>
    <row r="83" spans="1:7" ht="20.25">
      <c r="A83" s="216" t="s">
        <v>130</v>
      </c>
      <c r="B83" s="216"/>
      <c r="C83" s="216"/>
      <c r="D83" s="216"/>
      <c r="E83" s="216"/>
      <c r="F83" s="216"/>
      <c r="G83" s="216"/>
    </row>
    <row r="84" ht="13.5"/>
    <row r="85" spans="1:5" ht="16.5">
      <c r="A85" s="147" t="s">
        <v>191</v>
      </c>
      <c r="E85" s="12"/>
    </row>
    <row r="86" spans="1:7" ht="16.5">
      <c r="A86" s="146" t="s">
        <v>414</v>
      </c>
      <c r="B86" s="167">
        <f>+C34</f>
        <v>11</v>
      </c>
      <c r="C86" s="107"/>
      <c r="E86" s="12"/>
      <c r="F86" s="107"/>
      <c r="G86" s="107"/>
    </row>
    <row r="87" spans="1:6" ht="16.5">
      <c r="A87" s="145" t="s">
        <v>182</v>
      </c>
      <c r="B87" s="78">
        <f>Mobilité!B4</f>
        <v>12</v>
      </c>
      <c r="E87" s="13"/>
      <c r="F87" s="16"/>
    </row>
    <row r="88" spans="1:6" ht="16.5">
      <c r="A88" s="145" t="str">
        <f>Mobilité!A5</f>
        <v>Vol</v>
      </c>
      <c r="B88" s="78">
        <f>Mobilité!B5</f>
        <v>18</v>
      </c>
      <c r="C88" s="172" t="str">
        <f>Mobilité!I5</f>
        <v>Manoeuvrabilité parfaite</v>
      </c>
      <c r="F88" s="16"/>
    </row>
    <row r="89" spans="1:6" ht="16.5">
      <c r="A89" s="145" t="str">
        <f>Mobilité!A6</f>
        <v>Nage</v>
      </c>
      <c r="B89" s="78">
        <f>Mobilité!B6</f>
        <v>12</v>
      </c>
      <c r="C89" s="172" t="str">
        <f>Mobilité!I6</f>
        <v>Respiration sous l'eau</v>
      </c>
      <c r="F89" s="16"/>
    </row>
    <row r="90" spans="1:5" ht="13.5">
      <c r="A90" s="13"/>
      <c r="E90" s="9"/>
    </row>
    <row r="91" ht="13.5"/>
    <row r="92" spans="1:5" ht="16.5">
      <c r="A92" s="147" t="s">
        <v>192</v>
      </c>
      <c r="E92" s="147" t="s">
        <v>196</v>
      </c>
    </row>
    <row r="93" spans="1:5" ht="16.5">
      <c r="A93" s="169" t="s">
        <v>193</v>
      </c>
      <c r="B93" s="168">
        <f>+Attaque!F3</f>
        <v>9</v>
      </c>
      <c r="E93" s="171"/>
    </row>
    <row r="94" spans="1:7" ht="16.5">
      <c r="A94" s="213" t="s">
        <v>505</v>
      </c>
      <c r="B94" s="167"/>
      <c r="E94" s="261"/>
      <c r="F94" s="262"/>
      <c r="G94" s="262"/>
    </row>
    <row r="95" spans="1:5" ht="16.5">
      <c r="A95" s="213" t="s">
        <v>506</v>
      </c>
      <c r="B95" s="167"/>
      <c r="E95" s="170"/>
    </row>
    <row r="96" spans="1:5" ht="16.5">
      <c r="A96" s="213" t="s">
        <v>483</v>
      </c>
      <c r="B96" s="167"/>
      <c r="E96" s="14" t="s">
        <v>461</v>
      </c>
    </row>
    <row r="97" spans="1:5" ht="16.5">
      <c r="A97" s="145" t="s">
        <v>253</v>
      </c>
      <c r="B97" s="167">
        <f>+G37</f>
        <v>0</v>
      </c>
      <c r="E97" s="11" t="s">
        <v>462</v>
      </c>
    </row>
    <row r="98" spans="1:7" ht="16.5">
      <c r="A98" s="167" t="s">
        <v>487</v>
      </c>
      <c r="C98" s="108" t="s">
        <v>488</v>
      </c>
      <c r="E98" s="108"/>
      <c r="F98" s="108"/>
      <c r="G98" s="108"/>
    </row>
    <row r="99" spans="1:7" ht="16.5">
      <c r="A99" s="167" t="s">
        <v>489</v>
      </c>
      <c r="B99" s="263"/>
      <c r="C99" s="263" t="s">
        <v>490</v>
      </c>
      <c r="D99" s="264"/>
      <c r="E99" s="108"/>
      <c r="F99" s="108"/>
      <c r="G99" s="108"/>
    </row>
    <row r="100" spans="1:7" ht="16.5">
      <c r="A100" s="167" t="s">
        <v>491</v>
      </c>
      <c r="B100" s="263"/>
      <c r="C100" s="263" t="s">
        <v>492</v>
      </c>
      <c r="D100" s="264"/>
      <c r="E100" s="108"/>
      <c r="F100" s="108"/>
      <c r="G100" s="108"/>
    </row>
    <row r="101" spans="1:7" ht="16.5">
      <c r="A101" s="167" t="s">
        <v>493</v>
      </c>
      <c r="B101" s="263"/>
      <c r="C101" s="263" t="s">
        <v>494</v>
      </c>
      <c r="D101" s="264"/>
      <c r="E101" s="108"/>
      <c r="F101" s="108"/>
      <c r="G101" s="108"/>
    </row>
    <row r="102" spans="1:7" ht="16.5">
      <c r="A102" s="167" t="s">
        <v>495</v>
      </c>
      <c r="B102" s="263"/>
      <c r="C102" s="263" t="s">
        <v>503</v>
      </c>
      <c r="D102" s="264"/>
      <c r="E102" s="108"/>
      <c r="F102" s="108"/>
      <c r="G102" s="108"/>
    </row>
    <row r="103" spans="1:7" ht="16.5">
      <c r="A103" s="167" t="s">
        <v>496</v>
      </c>
      <c r="B103" s="263"/>
      <c r="C103" s="263" t="s">
        <v>497</v>
      </c>
      <c r="D103" s="264"/>
      <c r="E103" s="108"/>
      <c r="F103" s="108"/>
      <c r="G103" s="108"/>
    </row>
    <row r="104" spans="1:7" ht="16.5">
      <c r="A104" s="167" t="s">
        <v>498</v>
      </c>
      <c r="B104" s="263"/>
      <c r="C104" s="263" t="s">
        <v>504</v>
      </c>
      <c r="D104" s="264"/>
      <c r="E104" s="108"/>
      <c r="F104" s="108"/>
      <c r="G104" s="108"/>
    </row>
    <row r="105" spans="1:7" ht="16.5">
      <c r="A105" s="167" t="s">
        <v>499</v>
      </c>
      <c r="B105" s="263"/>
      <c r="C105" s="263" t="s">
        <v>500</v>
      </c>
      <c r="D105" s="264"/>
      <c r="E105" s="108"/>
      <c r="F105" s="108"/>
      <c r="G105" s="108"/>
    </row>
    <row r="106" spans="1:7" ht="16.5">
      <c r="A106" s="167" t="s">
        <v>501</v>
      </c>
      <c r="B106" s="263"/>
      <c r="C106" s="263" t="s">
        <v>502</v>
      </c>
      <c r="D106" s="264"/>
      <c r="E106" s="108"/>
      <c r="F106" s="108"/>
      <c r="G106" s="108"/>
    </row>
    <row r="107" spans="1:7" ht="20.25">
      <c r="A107" s="216" t="s">
        <v>198</v>
      </c>
      <c r="B107" s="216"/>
      <c r="C107" s="216"/>
      <c r="D107" s="216"/>
      <c r="E107" s="216"/>
      <c r="F107" s="216"/>
      <c r="G107" s="216"/>
    </row>
    <row r="108" ht="13.5"/>
    <row r="109" ht="16.5">
      <c r="A109" s="147" t="s">
        <v>199</v>
      </c>
    </row>
    <row r="110" spans="1:7" ht="16.5">
      <c r="A110" s="145" t="s">
        <v>435</v>
      </c>
      <c r="B110" s="8"/>
      <c r="C110" s="108"/>
      <c r="D110" s="173">
        <v>18</v>
      </c>
      <c r="F110" s="108"/>
      <c r="G110" s="108"/>
    </row>
    <row r="111" spans="1:7" ht="16.5">
      <c r="A111" s="145" t="s">
        <v>247</v>
      </c>
      <c r="B111" s="108"/>
      <c r="C111" s="108"/>
      <c r="D111" s="173">
        <v>20</v>
      </c>
      <c r="E111" s="8" t="s">
        <v>248</v>
      </c>
      <c r="F111" s="108"/>
      <c r="G111" s="108"/>
    </row>
    <row r="112" spans="1:7" ht="16.5">
      <c r="A112" s="145" t="s">
        <v>468</v>
      </c>
      <c r="B112" s="108"/>
      <c r="C112" s="108"/>
      <c r="D112" s="173">
        <v>20</v>
      </c>
      <c r="E112" s="8" t="s">
        <v>248</v>
      </c>
      <c r="F112" s="108"/>
      <c r="G112" s="108"/>
    </row>
    <row r="113" spans="1:7" ht="16.5">
      <c r="A113" s="147"/>
      <c r="B113" s="108"/>
      <c r="C113" s="108"/>
      <c r="D113" s="82"/>
      <c r="F113" s="108"/>
      <c r="G113" s="108"/>
    </row>
    <row r="114" spans="1:8" ht="34.5" customHeight="1">
      <c r="A114" s="214" t="s">
        <v>333</v>
      </c>
      <c r="B114" s="214"/>
      <c r="C114" s="214"/>
      <c r="D114" s="214"/>
      <c r="E114" s="214"/>
      <c r="F114" s="214"/>
      <c r="G114" s="214"/>
      <c r="H114" s="214"/>
    </row>
    <row r="115" spans="1:7" ht="16.5">
      <c r="A115" s="147"/>
      <c r="B115" s="108"/>
      <c r="C115" s="108"/>
      <c r="D115" s="82"/>
      <c r="F115" s="108"/>
      <c r="G115" s="108"/>
    </row>
    <row r="116" spans="6:7" ht="15">
      <c r="F116" s="72"/>
      <c r="G116" s="78"/>
    </row>
    <row r="117" spans="1:7" ht="16.5">
      <c r="A117" s="147" t="s">
        <v>436</v>
      </c>
      <c r="B117" s="98"/>
      <c r="C117" s="98"/>
      <c r="F117" s="72"/>
      <c r="G117" s="99"/>
    </row>
    <row r="118" spans="5:6" ht="15">
      <c r="E118" s="71"/>
      <c r="F118" s="72"/>
    </row>
    <row r="119" spans="1:7" ht="16.5">
      <c r="A119" s="174" t="s">
        <v>202</v>
      </c>
      <c r="D119" s="175">
        <f>Magie!$G$5</f>
        <v>5</v>
      </c>
      <c r="E119" s="80" t="s">
        <v>244</v>
      </c>
      <c r="F119" s="176" t="s">
        <v>201</v>
      </c>
      <c r="G119" s="154">
        <f>+$G$24+0+10</f>
        <v>20</v>
      </c>
    </row>
    <row r="120" spans="1:7" ht="16.5">
      <c r="A120" s="145" t="s">
        <v>215</v>
      </c>
      <c r="B120" s="145"/>
      <c r="C120" s="145"/>
      <c r="D120" s="145"/>
      <c r="E120" s="81"/>
      <c r="F120" s="73"/>
      <c r="G120" s="73"/>
    </row>
    <row r="121" spans="1:7" ht="16.5">
      <c r="A121" s="145" t="s">
        <v>216</v>
      </c>
      <c r="B121" s="145"/>
      <c r="C121" s="145"/>
      <c r="D121" s="145"/>
      <c r="E121" s="81" t="s">
        <v>226</v>
      </c>
      <c r="F121" s="73"/>
      <c r="G121" s="73"/>
    </row>
    <row r="122" spans="1:7" ht="16.5">
      <c r="A122" s="145" t="s">
        <v>217</v>
      </c>
      <c r="B122" s="145"/>
      <c r="C122" s="145"/>
      <c r="D122" s="145"/>
      <c r="E122" s="81"/>
      <c r="F122" s="73"/>
      <c r="G122" s="73"/>
    </row>
    <row r="123" spans="1:6" ht="16.5">
      <c r="A123" s="145" t="s">
        <v>218</v>
      </c>
      <c r="B123" s="145"/>
      <c r="C123" s="145"/>
      <c r="D123" s="145"/>
      <c r="E123" s="81"/>
      <c r="F123" s="73"/>
    </row>
    <row r="124" spans="1:6" ht="16.5">
      <c r="A124" s="145" t="s">
        <v>223</v>
      </c>
      <c r="B124" s="145"/>
      <c r="C124" s="145"/>
      <c r="D124" s="145"/>
      <c r="E124" s="81"/>
      <c r="F124" s="73"/>
    </row>
    <row r="125" spans="1:6" ht="16.5">
      <c r="A125" s="145" t="s">
        <v>219</v>
      </c>
      <c r="B125" s="145"/>
      <c r="C125" s="145"/>
      <c r="D125" s="145"/>
      <c r="E125" s="81"/>
      <c r="F125" s="73"/>
    </row>
    <row r="126" spans="1:6" ht="16.5">
      <c r="A126" s="145" t="s">
        <v>220</v>
      </c>
      <c r="B126" s="145"/>
      <c r="C126" s="145"/>
      <c r="D126" s="145"/>
      <c r="E126" s="81"/>
      <c r="F126" s="73"/>
    </row>
    <row r="127" spans="1:6" ht="16.5">
      <c r="A127" s="145" t="s">
        <v>221</v>
      </c>
      <c r="B127" s="145"/>
      <c r="C127" s="145"/>
      <c r="D127" s="145"/>
      <c r="E127" s="81"/>
      <c r="F127" s="73"/>
    </row>
    <row r="128" spans="1:6" ht="16.5">
      <c r="A128" s="145" t="s">
        <v>222</v>
      </c>
      <c r="B128" s="145"/>
      <c r="C128" s="145"/>
      <c r="D128" s="145"/>
      <c r="E128" s="81"/>
      <c r="F128" s="73"/>
    </row>
    <row r="129" ht="13.5"/>
    <row r="130" spans="1:7" ht="16.5">
      <c r="A130" s="174" t="s">
        <v>224</v>
      </c>
      <c r="D130" s="175">
        <f>Magie!$G$6</f>
        <v>3</v>
      </c>
      <c r="E130" s="80" t="s">
        <v>244</v>
      </c>
      <c r="F130" s="176" t="s">
        <v>201</v>
      </c>
      <c r="G130" s="154">
        <f>+$G$24+0+10+1</f>
        <v>21</v>
      </c>
    </row>
    <row r="131" spans="1:7" ht="16.5">
      <c r="A131" s="145" t="s">
        <v>86</v>
      </c>
      <c r="B131" s="145"/>
      <c r="C131" s="145"/>
      <c r="D131" s="145"/>
      <c r="E131" s="81"/>
      <c r="F131" s="73"/>
      <c r="G131" s="73"/>
    </row>
    <row r="132" spans="1:7" ht="16.5">
      <c r="A132" s="145" t="s">
        <v>77</v>
      </c>
      <c r="B132" s="145"/>
      <c r="C132" s="145"/>
      <c r="D132" s="145"/>
      <c r="E132" s="81" t="s">
        <v>226</v>
      </c>
      <c r="F132" s="73"/>
      <c r="G132" s="73"/>
    </row>
    <row r="133" spans="1:7" ht="16.5">
      <c r="A133" s="145" t="s">
        <v>87</v>
      </c>
      <c r="B133" s="145"/>
      <c r="C133" s="145"/>
      <c r="D133" s="145"/>
      <c r="E133" s="81"/>
      <c r="F133" s="73"/>
      <c r="G133" s="73"/>
    </row>
    <row r="134" spans="1:7" ht="16.5">
      <c r="A134" s="145" t="s">
        <v>277</v>
      </c>
      <c r="B134" s="145"/>
      <c r="C134" s="145"/>
      <c r="D134" s="145"/>
      <c r="E134" s="81"/>
      <c r="F134" s="73"/>
      <c r="G134" s="73"/>
    </row>
    <row r="135" spans="1:6" ht="16.5">
      <c r="A135" s="215" t="s">
        <v>236</v>
      </c>
      <c r="B135" s="215"/>
      <c r="C135" s="215"/>
      <c r="D135" s="145"/>
      <c r="E135" s="81" t="s">
        <v>237</v>
      </c>
      <c r="F135" s="73"/>
    </row>
    <row r="136" spans="1:6" ht="16.5">
      <c r="A136" s="145" t="s">
        <v>229</v>
      </c>
      <c r="B136" s="145"/>
      <c r="C136" s="145"/>
      <c r="D136" s="145"/>
      <c r="E136" s="81"/>
      <c r="F136" s="73"/>
    </row>
    <row r="137" spans="1:6" ht="13.5">
      <c r="A137" s="74"/>
      <c r="B137" s="74"/>
      <c r="C137" s="74"/>
      <c r="D137" s="74"/>
      <c r="E137" s="73"/>
      <c r="F137" s="73"/>
    </row>
    <row r="138" spans="1:7" ht="16.5">
      <c r="A138" s="174" t="s">
        <v>225</v>
      </c>
      <c r="D138" s="175">
        <f>Magie!$G$7</f>
        <v>5</v>
      </c>
      <c r="E138" s="80" t="s">
        <v>244</v>
      </c>
      <c r="F138" s="176" t="s">
        <v>201</v>
      </c>
      <c r="G138" s="154">
        <f>+$G$24+0+10+2</f>
        <v>22</v>
      </c>
    </row>
    <row r="139" spans="1:7" ht="16.5">
      <c r="A139" s="145" t="s">
        <v>70</v>
      </c>
      <c r="B139" s="145"/>
      <c r="C139" s="145"/>
      <c r="D139" s="145"/>
      <c r="E139" s="81" t="s">
        <v>227</v>
      </c>
      <c r="F139" s="73"/>
      <c r="G139" s="73"/>
    </row>
    <row r="140" spans="1:7" ht="16.5">
      <c r="A140" s="145" t="s">
        <v>463</v>
      </c>
      <c r="B140" s="145"/>
      <c r="C140" s="145"/>
      <c r="D140" s="145"/>
      <c r="E140" s="81"/>
      <c r="F140" s="73"/>
      <c r="G140" s="73"/>
    </row>
    <row r="141" spans="1:7" ht="16.5">
      <c r="A141" s="145" t="s">
        <v>91</v>
      </c>
      <c r="B141" s="145"/>
      <c r="C141" s="145"/>
      <c r="D141" s="145"/>
      <c r="E141" s="81"/>
      <c r="F141" s="73"/>
      <c r="G141" s="73"/>
    </row>
    <row r="142" spans="1:6" ht="16.5">
      <c r="A142" s="145" t="s">
        <v>282</v>
      </c>
      <c r="B142" s="145"/>
      <c r="C142" s="145"/>
      <c r="D142" s="145"/>
      <c r="E142" s="81" t="s">
        <v>226</v>
      </c>
      <c r="F142" s="73"/>
    </row>
    <row r="143" spans="1:6" ht="16.5">
      <c r="A143" s="145" t="s">
        <v>275</v>
      </c>
      <c r="B143" s="145"/>
      <c r="C143" s="145"/>
      <c r="D143" s="145"/>
      <c r="E143" s="81" t="s">
        <v>226</v>
      </c>
      <c r="F143" s="73"/>
    </row>
    <row r="144" spans="1:6" ht="16.5">
      <c r="A144" s="145" t="s">
        <v>230</v>
      </c>
      <c r="B144" s="145"/>
      <c r="C144" s="145"/>
      <c r="D144" s="145"/>
      <c r="E144" s="81"/>
      <c r="F144" s="73"/>
    </row>
    <row r="145" ht="13.5"/>
    <row r="146" spans="1:7" ht="16.5">
      <c r="A146" s="174" t="s">
        <v>228</v>
      </c>
      <c r="B146" s="108"/>
      <c r="C146" s="108"/>
      <c r="D146" s="175">
        <f>Magie!$G$8</f>
        <v>7</v>
      </c>
      <c r="E146" s="80" t="s">
        <v>244</v>
      </c>
      <c r="F146" s="176" t="s">
        <v>201</v>
      </c>
      <c r="G146" s="154">
        <f>+$G$24+0+10+3</f>
        <v>23</v>
      </c>
    </row>
    <row r="147" spans="1:7" ht="16.5">
      <c r="A147" s="145" t="s">
        <v>69</v>
      </c>
      <c r="B147" s="145"/>
      <c r="C147" s="145"/>
      <c r="D147" s="145"/>
      <c r="E147" s="81" t="s">
        <v>227</v>
      </c>
      <c r="F147" s="73"/>
      <c r="G147" s="73"/>
    </row>
    <row r="148" spans="1:7" ht="16.5">
      <c r="A148" s="145" t="s">
        <v>445</v>
      </c>
      <c r="B148" s="145"/>
      <c r="C148" s="145"/>
      <c r="D148" s="145"/>
      <c r="E148" s="81"/>
      <c r="F148" s="73"/>
      <c r="G148" s="73"/>
    </row>
    <row r="149" spans="1:7" ht="16.5">
      <c r="A149" s="145" t="s">
        <v>76</v>
      </c>
      <c r="B149" s="145"/>
      <c r="C149" s="145"/>
      <c r="D149" s="145"/>
      <c r="E149" s="81" t="s">
        <v>320</v>
      </c>
      <c r="F149" s="73"/>
      <c r="G149" s="73"/>
    </row>
    <row r="150" spans="1:6" ht="16.5">
      <c r="A150" s="145" t="s">
        <v>80</v>
      </c>
      <c r="B150" s="145"/>
      <c r="C150" s="145"/>
      <c r="D150" s="145"/>
      <c r="E150" s="81"/>
      <c r="F150" s="73"/>
    </row>
    <row r="151" spans="1:6" ht="16.5">
      <c r="A151" s="145" t="s">
        <v>231</v>
      </c>
      <c r="B151" s="145"/>
      <c r="C151" s="145"/>
      <c r="D151" s="145"/>
      <c r="E151" s="81"/>
      <c r="F151" s="73"/>
    </row>
    <row r="152" ht="13.5"/>
    <row r="153" spans="1:7" ht="16.5">
      <c r="A153" s="174" t="s">
        <v>232</v>
      </c>
      <c r="B153" s="108"/>
      <c r="C153" s="108"/>
      <c r="D153" s="175">
        <f>Magie!$G$9</f>
        <v>2</v>
      </c>
      <c r="E153" s="80" t="s">
        <v>244</v>
      </c>
      <c r="F153" s="176" t="s">
        <v>201</v>
      </c>
      <c r="G153" s="154">
        <f>+$G$24+0+10+4</f>
        <v>24</v>
      </c>
    </row>
    <row r="154" spans="1:7" ht="16.5">
      <c r="A154" s="145" t="s">
        <v>74</v>
      </c>
      <c r="B154" s="145"/>
      <c r="C154" s="145"/>
      <c r="D154" s="145"/>
      <c r="E154" s="81" t="s">
        <v>226</v>
      </c>
      <c r="F154" s="73"/>
      <c r="G154" s="73"/>
    </row>
    <row r="155" spans="1:7" ht="16.5">
      <c r="A155" s="145" t="s">
        <v>75</v>
      </c>
      <c r="B155" s="145"/>
      <c r="C155" s="145"/>
      <c r="D155" s="145"/>
      <c r="E155" s="81" t="s">
        <v>226</v>
      </c>
      <c r="F155" s="73"/>
      <c r="G155" s="73"/>
    </row>
    <row r="156" spans="1:7" ht="16.5">
      <c r="A156" s="145" t="s">
        <v>71</v>
      </c>
      <c r="B156" s="145"/>
      <c r="C156" s="145"/>
      <c r="D156" s="145"/>
      <c r="E156" s="81" t="s">
        <v>227</v>
      </c>
      <c r="F156" s="73"/>
      <c r="G156" s="73"/>
    </row>
    <row r="157" spans="1:7" ht="16.5">
      <c r="A157" s="145" t="s">
        <v>446</v>
      </c>
      <c r="B157" s="145"/>
      <c r="C157" s="145"/>
      <c r="D157" s="145"/>
      <c r="E157" s="81"/>
      <c r="F157" s="73"/>
      <c r="G157" s="101"/>
    </row>
    <row r="158" spans="1:6" ht="16.5">
      <c r="A158" s="145" t="s">
        <v>233</v>
      </c>
      <c r="B158" s="145"/>
      <c r="C158" s="145"/>
      <c r="D158" s="145"/>
      <c r="E158" s="81"/>
      <c r="F158" s="73"/>
    </row>
    <row r="159" ht="13.5"/>
    <row r="160" spans="1:7" ht="16.5">
      <c r="A160" s="174" t="s">
        <v>234</v>
      </c>
      <c r="B160" s="108"/>
      <c r="C160" s="108"/>
      <c r="D160" s="175">
        <f>Magie!$G$10</f>
        <v>6</v>
      </c>
      <c r="E160" s="80" t="s">
        <v>244</v>
      </c>
      <c r="F160" s="176" t="s">
        <v>201</v>
      </c>
      <c r="G160" s="154">
        <f>+$G$24+0+10+5</f>
        <v>25</v>
      </c>
    </row>
    <row r="161" spans="1:7" ht="16.5">
      <c r="A161" s="145" t="s">
        <v>72</v>
      </c>
      <c r="B161" s="145"/>
      <c r="C161" s="145"/>
      <c r="D161" s="145"/>
      <c r="E161" s="81" t="s">
        <v>227</v>
      </c>
      <c r="F161" s="73"/>
      <c r="G161" s="73"/>
    </row>
    <row r="162" spans="1:7" ht="16.5">
      <c r="A162" s="145" t="s">
        <v>279</v>
      </c>
      <c r="B162" s="145"/>
      <c r="C162" s="145"/>
      <c r="D162" s="145"/>
      <c r="E162" s="81" t="s">
        <v>227</v>
      </c>
      <c r="F162" s="73"/>
      <c r="G162" s="79"/>
    </row>
    <row r="163" spans="1:7" ht="16.5">
      <c r="A163" s="145" t="s">
        <v>331</v>
      </c>
      <c r="B163" s="145"/>
      <c r="C163" s="145"/>
      <c r="D163" s="145"/>
      <c r="E163" s="81"/>
      <c r="F163" s="73"/>
      <c r="G163" s="73"/>
    </row>
    <row r="164" spans="1:6" ht="16.5">
      <c r="A164" s="145" t="s">
        <v>447</v>
      </c>
      <c r="B164" s="145"/>
      <c r="C164" s="145"/>
      <c r="D164" s="145"/>
      <c r="E164" s="81"/>
      <c r="F164" s="73"/>
    </row>
    <row r="165" spans="1:6" ht="16.5">
      <c r="A165" s="145" t="s">
        <v>235</v>
      </c>
      <c r="B165" s="145"/>
      <c r="C165" s="145"/>
      <c r="D165" s="145"/>
      <c r="E165" s="81"/>
      <c r="F165" s="73"/>
    </row>
    <row r="166" ht="13.5"/>
    <row r="167" spans="1:7" ht="16.5">
      <c r="A167" s="174" t="s">
        <v>238</v>
      </c>
      <c r="B167" s="108"/>
      <c r="C167" s="108"/>
      <c r="D167" s="175">
        <f>Magie!$G$11</f>
        <v>6</v>
      </c>
      <c r="E167" s="80" t="s">
        <v>244</v>
      </c>
      <c r="F167" s="176" t="s">
        <v>201</v>
      </c>
      <c r="G167" s="154">
        <f>+$G$24+0+10+6</f>
        <v>26</v>
      </c>
    </row>
    <row r="168" spans="1:7" ht="16.5">
      <c r="A168" s="145" t="s">
        <v>88</v>
      </c>
      <c r="B168" s="145"/>
      <c r="C168" s="145"/>
      <c r="D168" s="145"/>
      <c r="E168" s="81"/>
      <c r="F168" s="73"/>
      <c r="G168" s="73"/>
    </row>
    <row r="169" spans="1:7" ht="16.5">
      <c r="A169" s="145" t="s">
        <v>90</v>
      </c>
      <c r="B169" s="145"/>
      <c r="C169" s="145"/>
      <c r="D169" s="145"/>
      <c r="E169" s="81"/>
      <c r="F169" s="73"/>
      <c r="G169" s="79"/>
    </row>
    <row r="170" spans="1:7" ht="16.5">
      <c r="A170" s="145" t="s">
        <v>214</v>
      </c>
      <c r="B170" s="145"/>
      <c r="C170" s="145"/>
      <c r="D170" s="145"/>
      <c r="E170" s="81"/>
      <c r="F170" s="73"/>
      <c r="G170" s="73"/>
    </row>
    <row r="171" spans="1:6" ht="16.5">
      <c r="A171" s="145" t="s">
        <v>239</v>
      </c>
      <c r="B171" s="145"/>
      <c r="C171" s="145"/>
      <c r="D171" s="145"/>
      <c r="E171" s="81"/>
      <c r="F171" s="73"/>
    </row>
    <row r="172" spans="1:6" ht="13.5">
      <c r="A172" s="74"/>
      <c r="B172" s="74"/>
      <c r="C172" s="74"/>
      <c r="D172" s="74"/>
      <c r="E172" s="73"/>
      <c r="F172" s="73"/>
    </row>
    <row r="173" spans="1:7" ht="16.5">
      <c r="A173" s="174" t="s">
        <v>240</v>
      </c>
      <c r="B173" s="108"/>
      <c r="C173" s="108"/>
      <c r="D173" s="175">
        <f>Magie!$G$12</f>
        <v>6</v>
      </c>
      <c r="E173" s="80" t="s">
        <v>244</v>
      </c>
      <c r="F173" s="176" t="s">
        <v>201</v>
      </c>
      <c r="G173" s="154">
        <f>+$G$24+0+10+7</f>
        <v>27</v>
      </c>
    </row>
    <row r="174" spans="1:7" ht="16.5">
      <c r="A174" s="145" t="s">
        <v>73</v>
      </c>
      <c r="B174" s="145"/>
      <c r="C174" s="145"/>
      <c r="D174" s="145"/>
      <c r="E174" s="81" t="s">
        <v>226</v>
      </c>
      <c r="F174" s="73"/>
      <c r="G174" s="73"/>
    </row>
    <row r="175" spans="1:7" ht="16.5">
      <c r="A175" s="145" t="s">
        <v>276</v>
      </c>
      <c r="B175" s="145"/>
      <c r="C175" s="145"/>
      <c r="D175" s="145"/>
      <c r="E175" s="81"/>
      <c r="F175" s="73"/>
      <c r="G175" s="79"/>
    </row>
    <row r="176" spans="1:7" ht="16.5">
      <c r="A176" s="145" t="s">
        <v>476</v>
      </c>
      <c r="B176" s="145"/>
      <c r="C176" s="145"/>
      <c r="D176" s="145"/>
      <c r="E176" s="81"/>
      <c r="F176" s="73"/>
      <c r="G176" s="73"/>
    </row>
    <row r="177" spans="1:6" ht="16.5">
      <c r="A177" s="145" t="s">
        <v>241</v>
      </c>
      <c r="B177" s="145"/>
      <c r="C177" s="145"/>
      <c r="D177" s="145"/>
      <c r="E177" s="81"/>
      <c r="F177" s="73"/>
    </row>
    <row r="178" ht="13.5"/>
    <row r="179" spans="1:7" ht="16.5">
      <c r="A179" s="174" t="s">
        <v>242</v>
      </c>
      <c r="B179" s="108"/>
      <c r="C179" s="108"/>
      <c r="D179" s="175">
        <f>Magie!$G$13</f>
        <v>4</v>
      </c>
      <c r="E179" s="80" t="s">
        <v>244</v>
      </c>
      <c r="F179" s="176" t="s">
        <v>201</v>
      </c>
      <c r="G179" s="154">
        <f>+$G$24+0+10+8</f>
        <v>28</v>
      </c>
    </row>
    <row r="180" spans="1:7" ht="16.5">
      <c r="A180" s="145" t="s">
        <v>89</v>
      </c>
      <c r="B180" s="145"/>
      <c r="C180" s="145"/>
      <c r="D180" s="145"/>
      <c r="E180" s="81" t="s">
        <v>243</v>
      </c>
      <c r="F180" s="73"/>
      <c r="G180" s="73"/>
    </row>
    <row r="181" spans="1:7" ht="16.5">
      <c r="A181" s="145" t="s">
        <v>92</v>
      </c>
      <c r="B181" s="145"/>
      <c r="C181" s="145"/>
      <c r="D181" s="145"/>
      <c r="E181" s="81"/>
      <c r="F181" s="73"/>
      <c r="G181" s="79"/>
    </row>
    <row r="182" spans="1:6" ht="16.5">
      <c r="A182" s="145" t="s">
        <v>464</v>
      </c>
      <c r="B182" s="145"/>
      <c r="C182" s="145"/>
      <c r="D182" s="145"/>
      <c r="E182" s="81"/>
      <c r="F182" s="73"/>
    </row>
    <row r="183" ht="13.5"/>
    <row r="184" spans="1:7" ht="16.5">
      <c r="A184" s="174" t="s">
        <v>245</v>
      </c>
      <c r="B184" s="108"/>
      <c r="C184" s="108"/>
      <c r="D184" s="175">
        <f>Magie!$G$14</f>
        <v>3</v>
      </c>
      <c r="E184" s="80" t="s">
        <v>244</v>
      </c>
      <c r="F184" s="176" t="s">
        <v>201</v>
      </c>
      <c r="G184" s="154">
        <f>+$G$24+0+10+9</f>
        <v>29</v>
      </c>
    </row>
    <row r="185" spans="1:7" ht="16.5">
      <c r="A185" s="145" t="s">
        <v>246</v>
      </c>
      <c r="B185" s="145"/>
      <c r="C185" s="145"/>
      <c r="D185" s="145"/>
      <c r="E185" s="81" t="s">
        <v>226</v>
      </c>
      <c r="F185" s="73"/>
      <c r="G185" s="73"/>
    </row>
    <row r="186" spans="1:7" ht="16.5">
      <c r="A186" s="145" t="s">
        <v>475</v>
      </c>
      <c r="B186" s="145"/>
      <c r="C186" s="145"/>
      <c r="D186" s="145"/>
      <c r="E186" s="81"/>
      <c r="F186" s="73"/>
      <c r="G186" s="79"/>
    </row>
    <row r="187" spans="1:6" ht="13.5">
      <c r="A187" s="74"/>
      <c r="B187" s="74"/>
      <c r="C187" s="74"/>
      <c r="D187" s="74"/>
      <c r="E187" s="81"/>
      <c r="F187" s="73"/>
    </row>
    <row r="188" ht="16.5">
      <c r="A188" s="147" t="s">
        <v>437</v>
      </c>
    </row>
    <row r="189" spans="1:7" ht="16.5">
      <c r="A189" s="222" t="s">
        <v>53</v>
      </c>
      <c r="B189" s="222"/>
      <c r="C189" s="222"/>
      <c r="D189" s="222"/>
      <c r="E189" s="8" t="s">
        <v>337</v>
      </c>
      <c r="F189" s="102"/>
      <c r="G189" s="102"/>
    </row>
    <row r="190" spans="1:5" ht="16.5">
      <c r="A190" s="222" t="str">
        <f>Dons!C14</f>
        <v>Extension d'effet</v>
      </c>
      <c r="B190" s="222"/>
      <c r="C190" s="222"/>
      <c r="D190" s="222"/>
      <c r="E190" s="8" t="s">
        <v>43</v>
      </c>
    </row>
    <row r="191" spans="1:5" ht="16.5">
      <c r="A191" s="222" t="str">
        <f>Dons!C15</f>
        <v>Sort persistant</v>
      </c>
      <c r="B191" s="222"/>
      <c r="C191" s="222"/>
      <c r="D191" s="222"/>
      <c r="E191" s="8" t="s">
        <v>43</v>
      </c>
    </row>
    <row r="192" spans="1:5" ht="16.5">
      <c r="A192" s="222" t="str">
        <f>Dons!C16</f>
        <v>Easy metamagic (Sort persistant)</v>
      </c>
      <c r="B192" s="222"/>
      <c r="C192" s="222"/>
      <c r="D192" s="222"/>
      <c r="E192" s="8" t="s">
        <v>43</v>
      </c>
    </row>
    <row r="193" spans="1:5" ht="16.5">
      <c r="A193" s="222" t="str">
        <f>Dons!C17</f>
        <v>Incantation silencieuse</v>
      </c>
      <c r="B193" s="222"/>
      <c r="C193" s="222"/>
      <c r="D193" s="222"/>
      <c r="E193" s="8" t="s">
        <v>43</v>
      </c>
    </row>
    <row r="194" spans="1:7" ht="16.5">
      <c r="A194" s="222" t="str">
        <f>Dons!C21</f>
        <v>Sort jumeau</v>
      </c>
      <c r="B194" s="222"/>
      <c r="C194" s="222"/>
      <c r="D194" s="222"/>
      <c r="E194" s="8" t="s">
        <v>44</v>
      </c>
      <c r="F194" s="97"/>
      <c r="G194" s="97"/>
    </row>
    <row r="195" ht="13.5"/>
    <row r="196" ht="16.5">
      <c r="A196" s="147" t="s">
        <v>438</v>
      </c>
    </row>
    <row r="197" spans="1:5" ht="16.5">
      <c r="A197" s="222" t="s">
        <v>256</v>
      </c>
      <c r="B197" s="222"/>
      <c r="C197" s="222"/>
      <c r="D197" s="222"/>
      <c r="E197" s="84" t="s">
        <v>257</v>
      </c>
    </row>
    <row r="198" spans="1:5" ht="16.5">
      <c r="A198" s="222" t="s">
        <v>249</v>
      </c>
      <c r="B198" s="222"/>
      <c r="C198" s="222"/>
      <c r="D198" s="222"/>
      <c r="E198" s="84" t="s">
        <v>250</v>
      </c>
    </row>
    <row r="199" spans="1:5" ht="16.5">
      <c r="A199" s="222" t="s">
        <v>267</v>
      </c>
      <c r="B199" s="222"/>
      <c r="C199" s="222"/>
      <c r="D199" s="222"/>
      <c r="E199" s="8" t="s">
        <v>269</v>
      </c>
    </row>
    <row r="200" spans="1:5" ht="13.5">
      <c r="A200" s="70"/>
      <c r="E200" s="8" t="s">
        <v>268</v>
      </c>
    </row>
    <row r="201" ht="13.5">
      <c r="E201" s="8" t="s">
        <v>270</v>
      </c>
    </row>
    <row r="202" ht="13.5"/>
    <row r="203" spans="1:7" ht="20.25">
      <c r="A203" s="216" t="s">
        <v>251</v>
      </c>
      <c r="B203" s="216"/>
      <c r="C203" s="216"/>
      <c r="D203" s="216"/>
      <c r="E203" s="216"/>
      <c r="F203" s="216"/>
      <c r="G203" s="216"/>
    </row>
    <row r="204" ht="13.5"/>
    <row r="205" spans="1:8" ht="15.75">
      <c r="A205" s="177" t="s">
        <v>457</v>
      </c>
      <c r="B205" s="163"/>
      <c r="C205" s="163"/>
      <c r="D205" s="158"/>
      <c r="E205" s="158"/>
      <c r="F205" s="221">
        <v>50000</v>
      </c>
      <c r="G205" s="221"/>
      <c r="H205" s="158"/>
    </row>
    <row r="206" spans="1:8" ht="15.75">
      <c r="A206" s="177" t="s">
        <v>260</v>
      </c>
      <c r="B206" s="163"/>
      <c r="C206" s="163"/>
      <c r="D206" s="158"/>
      <c r="E206" s="158"/>
      <c r="F206" s="221">
        <v>110000</v>
      </c>
      <c r="G206" s="221"/>
      <c r="H206" s="158"/>
    </row>
    <row r="207" spans="1:8" ht="15.75">
      <c r="A207" s="177" t="s">
        <v>259</v>
      </c>
      <c r="B207" s="163"/>
      <c r="C207" s="163"/>
      <c r="D207" s="158"/>
      <c r="E207" s="158"/>
      <c r="F207" s="221">
        <v>137500</v>
      </c>
      <c r="G207" s="221"/>
      <c r="H207" s="158"/>
    </row>
    <row r="208" spans="1:8" ht="15.75">
      <c r="A208" s="177" t="s">
        <v>450</v>
      </c>
      <c r="B208" s="163"/>
      <c r="C208" s="163"/>
      <c r="D208" s="158"/>
      <c r="E208" s="158"/>
      <c r="F208" s="221">
        <v>5</v>
      </c>
      <c r="G208" s="221"/>
      <c r="H208" s="158"/>
    </row>
    <row r="209" spans="1:8" ht="15.75">
      <c r="A209" s="177" t="s">
        <v>332</v>
      </c>
      <c r="B209" s="163"/>
      <c r="C209" s="163"/>
      <c r="D209" s="158"/>
      <c r="E209" s="158"/>
      <c r="F209" s="221">
        <v>6000</v>
      </c>
      <c r="G209" s="221"/>
      <c r="H209" s="158"/>
    </row>
    <row r="210" spans="1:8" ht="15.75">
      <c r="A210" s="177" t="s">
        <v>85</v>
      </c>
      <c r="B210" s="163"/>
      <c r="C210" s="163"/>
      <c r="D210" s="158"/>
      <c r="E210" s="158"/>
      <c r="F210" s="221">
        <v>36000</v>
      </c>
      <c r="G210" s="221"/>
      <c r="H210" s="158"/>
    </row>
    <row r="211" spans="1:8" ht="15.75">
      <c r="A211" s="177" t="s">
        <v>411</v>
      </c>
      <c r="B211" s="163"/>
      <c r="C211" s="163"/>
      <c r="D211" s="158"/>
      <c r="E211" s="158"/>
      <c r="F211" s="221">
        <v>4000</v>
      </c>
      <c r="G211" s="221"/>
      <c r="H211" s="158"/>
    </row>
    <row r="212" spans="1:8" ht="15">
      <c r="A212" s="177" t="s">
        <v>274</v>
      </c>
      <c r="B212" s="163"/>
      <c r="C212" s="163"/>
      <c r="D212" s="158"/>
      <c r="E212" s="158"/>
      <c r="F212" s="221">
        <v>3000</v>
      </c>
      <c r="G212" s="221"/>
      <c r="H212" s="158"/>
    </row>
    <row r="213" spans="1:8" ht="15">
      <c r="A213" s="177" t="s">
        <v>96</v>
      </c>
      <c r="B213" s="163"/>
      <c r="C213" s="163"/>
      <c r="D213" s="158"/>
      <c r="E213" s="158"/>
      <c r="F213" s="221">
        <v>7500</v>
      </c>
      <c r="G213" s="221"/>
      <c r="H213" s="158"/>
    </row>
    <row r="214" spans="1:8" ht="15">
      <c r="A214" s="177" t="s">
        <v>448</v>
      </c>
      <c r="B214" s="163"/>
      <c r="C214" s="163"/>
      <c r="D214" s="158"/>
      <c r="E214" s="158"/>
      <c r="F214" s="221">
        <v>16000</v>
      </c>
      <c r="G214" s="221"/>
      <c r="H214" s="158"/>
    </row>
    <row r="215" spans="1:8" ht="15">
      <c r="A215" s="177" t="s">
        <v>466</v>
      </c>
      <c r="B215" s="163"/>
      <c r="C215" s="163"/>
      <c r="D215" s="158"/>
      <c r="E215" s="158"/>
      <c r="F215" s="221">
        <v>4700</v>
      </c>
      <c r="G215" s="221"/>
      <c r="H215" s="158"/>
    </row>
    <row r="216" spans="1:7" ht="15.75">
      <c r="A216" s="178" t="s">
        <v>467</v>
      </c>
      <c r="B216" s="108"/>
      <c r="C216" s="108"/>
      <c r="F216" s="221">
        <v>322</v>
      </c>
      <c r="G216" s="221">
        <v>30</v>
      </c>
    </row>
    <row r="217" spans="1:7" ht="15.75">
      <c r="A217" s="178" t="s">
        <v>456</v>
      </c>
      <c r="F217" s="221">
        <v>5</v>
      </c>
      <c r="G217" s="221">
        <v>30</v>
      </c>
    </row>
    <row r="218" spans="1:8" ht="15.75">
      <c r="A218" s="178" t="s">
        <v>449</v>
      </c>
      <c r="B218" s="163"/>
      <c r="C218" s="163"/>
      <c r="D218" s="158"/>
      <c r="E218" s="158"/>
      <c r="F218" s="221">
        <v>20</v>
      </c>
      <c r="G218" s="221">
        <v>30</v>
      </c>
      <c r="H218" s="158"/>
    </row>
    <row r="219" spans="1:8" ht="15.75">
      <c r="A219" s="178" t="s">
        <v>465</v>
      </c>
      <c r="B219" s="163"/>
      <c r="C219" s="163"/>
      <c r="D219" s="158"/>
      <c r="E219" s="158"/>
      <c r="F219" s="221">
        <v>500</v>
      </c>
      <c r="G219" s="221">
        <v>30</v>
      </c>
      <c r="H219" s="158"/>
    </row>
    <row r="220" spans="1:8" ht="15.75">
      <c r="A220" s="178" t="s">
        <v>336</v>
      </c>
      <c r="B220" s="163"/>
      <c r="C220" s="163"/>
      <c r="D220" s="158"/>
      <c r="E220" s="158"/>
      <c r="F220" s="221">
        <v>500</v>
      </c>
      <c r="G220" s="221"/>
      <c r="H220" s="158"/>
    </row>
    <row r="221" spans="1:8" ht="15.75">
      <c r="A221" s="178" t="s">
        <v>262</v>
      </c>
      <c r="B221" s="163"/>
      <c r="C221" s="163"/>
      <c r="D221" s="158"/>
      <c r="E221" s="158"/>
      <c r="F221" s="221">
        <v>1000</v>
      </c>
      <c r="G221" s="221"/>
      <c r="H221" s="158"/>
    </row>
    <row r="222" spans="1:8" ht="15.75">
      <c r="A222" s="178" t="s">
        <v>263</v>
      </c>
      <c r="B222" s="163"/>
      <c r="C222" s="163"/>
      <c r="D222" s="158"/>
      <c r="E222" s="158"/>
      <c r="F222" s="221">
        <v>1000</v>
      </c>
      <c r="G222" s="221"/>
      <c r="H222" s="158"/>
    </row>
    <row r="223" spans="1:8" ht="15">
      <c r="A223" s="177" t="s">
        <v>410</v>
      </c>
      <c r="B223" s="163"/>
      <c r="C223" s="163"/>
      <c r="D223" s="158"/>
      <c r="E223" s="158"/>
      <c r="F223" s="221">
        <v>25000</v>
      </c>
      <c r="G223" s="221"/>
      <c r="H223" s="158"/>
    </row>
    <row r="224" spans="1:8" ht="15">
      <c r="A224" s="177" t="s">
        <v>283</v>
      </c>
      <c r="B224" s="163"/>
      <c r="C224" s="163"/>
      <c r="D224" s="158"/>
      <c r="E224" s="158"/>
      <c r="F224" s="221">
        <v>36000</v>
      </c>
      <c r="G224" s="221"/>
      <c r="H224" s="158"/>
    </row>
    <row r="225" spans="1:8" ht="15.75">
      <c r="A225" s="158"/>
      <c r="B225" s="163"/>
      <c r="C225" s="163"/>
      <c r="D225" s="158"/>
      <c r="E225" s="158"/>
      <c r="F225" s="225">
        <f>SUM(F205:G224)</f>
        <v>439172</v>
      </c>
      <c r="G225" s="226"/>
      <c r="H225" s="158"/>
    </row>
    <row r="226" spans="1:8" ht="15">
      <c r="A226" s="177"/>
      <c r="B226" s="163"/>
      <c r="C226" s="163"/>
      <c r="D226" s="158"/>
      <c r="E226" s="158"/>
      <c r="F226" s="227">
        <v>440000</v>
      </c>
      <c r="G226" s="227"/>
      <c r="H226" s="158"/>
    </row>
    <row r="227" spans="1:8" ht="15">
      <c r="A227" s="177" t="s">
        <v>334</v>
      </c>
      <c r="B227" s="163"/>
      <c r="C227" s="163"/>
      <c r="D227" s="158"/>
      <c r="E227" s="158"/>
      <c r="F227" s="223">
        <f>+F226-F225</f>
        <v>828</v>
      </c>
      <c r="G227" s="224"/>
      <c r="H227" s="158"/>
    </row>
  </sheetData>
  <sheetProtection/>
  <mergeCells count="44">
    <mergeCell ref="F209:G209"/>
    <mergeCell ref="F210:G210"/>
    <mergeCell ref="F211:G211"/>
    <mergeCell ref="F212:G212"/>
    <mergeCell ref="A77:H80"/>
    <mergeCell ref="A193:D193"/>
    <mergeCell ref="A194:D194"/>
    <mergeCell ref="F205:G205"/>
    <mergeCell ref="A198:D198"/>
    <mergeCell ref="F207:G207"/>
    <mergeCell ref="F226:G226"/>
    <mergeCell ref="A197:D197"/>
    <mergeCell ref="A199:D199"/>
    <mergeCell ref="A203:G203"/>
    <mergeCell ref="F206:G206"/>
    <mergeCell ref="F227:G227"/>
    <mergeCell ref="F224:G224"/>
    <mergeCell ref="F225:G225"/>
    <mergeCell ref="F213:G213"/>
    <mergeCell ref="F214:G214"/>
    <mergeCell ref="F215:G215"/>
    <mergeCell ref="F221:G221"/>
    <mergeCell ref="F222:G222"/>
    <mergeCell ref="F216:G216"/>
    <mergeCell ref="F223:G223"/>
    <mergeCell ref="F220:G220"/>
    <mergeCell ref="F219:G219"/>
    <mergeCell ref="F218:G218"/>
    <mergeCell ref="A189:D189"/>
    <mergeCell ref="A190:D190"/>
    <mergeCell ref="A191:D191"/>
    <mergeCell ref="F208:G208"/>
    <mergeCell ref="F217:G217"/>
    <mergeCell ref="A192:D192"/>
    <mergeCell ref="A114:H114"/>
    <mergeCell ref="A135:C135"/>
    <mergeCell ref="A107:G107"/>
    <mergeCell ref="E1:G3"/>
    <mergeCell ref="E4:F4"/>
    <mergeCell ref="A83:G83"/>
    <mergeCell ref="A16:G16"/>
    <mergeCell ref="A49:G49"/>
    <mergeCell ref="A51:D51"/>
    <mergeCell ref="A52:D52"/>
  </mergeCells>
  <hyperlinks>
    <hyperlink ref="E197" r:id="rId1" display="Compagnon divin"/>
    <hyperlink ref="E198" r:id="rId2" display="Voir ici"/>
  </hyperlinks>
  <printOptions/>
  <pageMargins left="0.7" right="0.7" top="0.75" bottom="0.75" header="0.3" footer="0.3"/>
  <pageSetup horizontalDpi="600" verticalDpi="600" orientation="portrait" paperSize="9" r:id="rId6"/>
  <rowBreaks count="4" manualBreakCount="4">
    <brk id="48" max="255" man="1"/>
    <brk id="82" max="255" man="1"/>
    <brk id="106" max="255" man="1"/>
    <brk id="202" max="255" man="1"/>
  </rowBreaks>
  <drawing r:id="rId5"/>
  <legacyDrawing r:id="rId4"/>
</worksheet>
</file>

<file path=xl/worksheets/sheet10.xml><?xml version="1.0" encoding="utf-8"?>
<worksheet xmlns="http://schemas.openxmlformats.org/spreadsheetml/2006/main" xmlns:r="http://schemas.openxmlformats.org/officeDocument/2006/relationships">
  <dimension ref="A1:E28"/>
  <sheetViews>
    <sheetView zoomScalePageLayoutView="0" workbookViewId="0" topLeftCell="A1">
      <selection activeCell="A23" sqref="A23"/>
    </sheetView>
  </sheetViews>
  <sheetFormatPr defaultColWidth="11.421875" defaultRowHeight="15"/>
  <cols>
    <col min="1" max="1" width="44.28125" style="196" customWidth="1"/>
    <col min="2" max="3" width="6.140625" style="197" customWidth="1"/>
    <col min="4" max="4" width="4.8515625" style="196" customWidth="1"/>
    <col min="5" max="5" width="40.28125" style="196" bestFit="1" customWidth="1"/>
    <col min="6" max="6" width="5.8515625" style="197" customWidth="1"/>
    <col min="7" max="7" width="6.28125" style="197" customWidth="1"/>
    <col min="8" max="8" width="2.8515625" style="196" customWidth="1"/>
    <col min="9" max="16384" width="11.57421875" style="196" customWidth="1"/>
  </cols>
  <sheetData>
    <row r="1" spans="1:3" ht="15">
      <c r="A1" s="194" t="s">
        <v>415</v>
      </c>
      <c r="B1" s="195"/>
      <c r="C1" s="195"/>
    </row>
    <row r="2" spans="1:5" ht="15">
      <c r="A2" s="252" t="s">
        <v>421</v>
      </c>
      <c r="B2" s="252"/>
      <c r="C2" s="252"/>
      <c r="E2" s="198" t="s">
        <v>116</v>
      </c>
    </row>
    <row r="3" spans="1:5" ht="15">
      <c r="A3" s="252" t="s">
        <v>422</v>
      </c>
      <c r="B3" s="252"/>
      <c r="C3" s="252"/>
      <c r="E3" s="198" t="s">
        <v>116</v>
      </c>
    </row>
    <row r="4" spans="1:5" ht="15">
      <c r="A4" s="252" t="s">
        <v>423</v>
      </c>
      <c r="B4" s="252"/>
      <c r="C4" s="252"/>
      <c r="E4" s="198" t="s">
        <v>115</v>
      </c>
    </row>
    <row r="5" spans="1:5" ht="15">
      <c r="A5" s="252" t="s">
        <v>424</v>
      </c>
      <c r="B5" s="252"/>
      <c r="C5" s="252"/>
      <c r="E5" s="198" t="s">
        <v>115</v>
      </c>
    </row>
    <row r="6" spans="1:5" ht="15">
      <c r="A6" s="252" t="s">
        <v>425</v>
      </c>
      <c r="B6" s="252"/>
      <c r="C6" s="252"/>
      <c r="E6" s="198" t="s">
        <v>117</v>
      </c>
    </row>
    <row r="7" spans="1:5" ht="15">
      <c r="A7" s="252" t="s">
        <v>426</v>
      </c>
      <c r="B7" s="252"/>
      <c r="C7" s="252"/>
      <c r="E7" s="198" t="s">
        <v>118</v>
      </c>
    </row>
    <row r="8" spans="1:5" ht="15">
      <c r="A8" s="252" t="s">
        <v>429</v>
      </c>
      <c r="B8" s="252"/>
      <c r="C8" s="252"/>
      <c r="E8" s="198" t="s">
        <v>118</v>
      </c>
    </row>
    <row r="9" spans="1:5" ht="15">
      <c r="A9" s="252" t="s">
        <v>427</v>
      </c>
      <c r="B9" s="252"/>
      <c r="C9" s="252"/>
      <c r="E9" s="198" t="s">
        <v>119</v>
      </c>
    </row>
    <row r="10" spans="1:5" ht="15">
      <c r="A10" s="252" t="s">
        <v>428</v>
      </c>
      <c r="B10" s="252"/>
      <c r="C10" s="252"/>
      <c r="E10" s="198" t="s">
        <v>120</v>
      </c>
    </row>
    <row r="11" spans="1:5" ht="15">
      <c r="A11" s="252" t="s">
        <v>479</v>
      </c>
      <c r="B11" s="252"/>
      <c r="C11" s="252"/>
      <c r="E11" s="198"/>
    </row>
    <row r="12" spans="1:5" ht="15">
      <c r="A12" s="199"/>
      <c r="B12" s="199"/>
      <c r="C12" s="199"/>
      <c r="E12" s="198"/>
    </row>
    <row r="13" spans="1:5" ht="15">
      <c r="A13" s="199"/>
      <c r="B13" s="199"/>
      <c r="C13" s="199"/>
      <c r="E13" s="198"/>
    </row>
    <row r="14" spans="1:5" ht="15">
      <c r="A14" s="194" t="s">
        <v>416</v>
      </c>
      <c r="B14" s="199"/>
      <c r="C14" s="199"/>
      <c r="E14" s="198"/>
    </row>
    <row r="15" spans="1:5" ht="15">
      <c r="A15" s="199" t="s">
        <v>417</v>
      </c>
      <c r="B15" s="199">
        <v>20</v>
      </c>
      <c r="C15" s="199"/>
      <c r="E15" s="198" t="s">
        <v>121</v>
      </c>
    </row>
    <row r="16" spans="1:5" ht="15">
      <c r="A16" s="199" t="s">
        <v>418</v>
      </c>
      <c r="B16" s="199">
        <v>10</v>
      </c>
      <c r="C16" s="199"/>
      <c r="E16" s="198" t="s">
        <v>412</v>
      </c>
    </row>
    <row r="17" spans="1:5" ht="15">
      <c r="A17" s="199" t="s">
        <v>419</v>
      </c>
      <c r="B17" s="199">
        <v>10</v>
      </c>
      <c r="C17" s="199"/>
      <c r="E17" s="198" t="s">
        <v>412</v>
      </c>
    </row>
    <row r="18" spans="1:5" ht="15">
      <c r="A18" s="199" t="s">
        <v>420</v>
      </c>
      <c r="B18" s="199"/>
      <c r="C18" s="199"/>
      <c r="E18" s="198" t="s">
        <v>412</v>
      </c>
    </row>
    <row r="19" spans="1:5" ht="15">
      <c r="A19" s="199"/>
      <c r="B19" s="199"/>
      <c r="C19" s="199"/>
      <c r="E19" s="198"/>
    </row>
    <row r="20" spans="1:5" ht="15">
      <c r="A20" s="194" t="s">
        <v>431</v>
      </c>
      <c r="B20" s="199"/>
      <c r="C20" s="199"/>
      <c r="E20" s="198"/>
    </row>
    <row r="21" spans="1:5" ht="15">
      <c r="A21" s="254" t="s">
        <v>258</v>
      </c>
      <c r="B21" s="254"/>
      <c r="C21" s="254"/>
      <c r="E21" s="198" t="s">
        <v>115</v>
      </c>
    </row>
    <row r="22" spans="1:5" ht="15">
      <c r="A22" s="200" t="s">
        <v>480</v>
      </c>
      <c r="B22" s="199"/>
      <c r="C22" s="199"/>
      <c r="E22" s="198"/>
    </row>
    <row r="23" spans="1:5" ht="15">
      <c r="A23" s="200"/>
      <c r="B23" s="199"/>
      <c r="C23" s="199"/>
      <c r="E23" s="198"/>
    </row>
    <row r="24" spans="1:5" ht="15">
      <c r="A24" s="200"/>
      <c r="B24" s="199"/>
      <c r="C24" s="199"/>
      <c r="E24" s="198"/>
    </row>
    <row r="25" spans="1:5" ht="13.5" customHeight="1">
      <c r="A25" s="253"/>
      <c r="B25" s="253"/>
      <c r="C25" s="253"/>
      <c r="D25" s="253"/>
      <c r="E25" s="253"/>
    </row>
    <row r="26" spans="1:5" ht="15">
      <c r="A26" s="253"/>
      <c r="B26" s="253"/>
      <c r="C26" s="253"/>
      <c r="D26" s="253"/>
      <c r="E26" s="253"/>
    </row>
    <row r="27" spans="1:5" ht="15">
      <c r="A27" s="253"/>
      <c r="B27" s="253"/>
      <c r="C27" s="253"/>
      <c r="D27" s="253"/>
      <c r="E27" s="253"/>
    </row>
    <row r="28" spans="1:5" ht="15">
      <c r="A28" s="201"/>
      <c r="B28" s="201"/>
      <c r="C28" s="201"/>
      <c r="E28" s="198"/>
    </row>
  </sheetData>
  <sheetProtection/>
  <mergeCells count="12">
    <mergeCell ref="A11:C11"/>
    <mergeCell ref="A25:E27"/>
    <mergeCell ref="A9:C9"/>
    <mergeCell ref="A10:C10"/>
    <mergeCell ref="A21:C21"/>
    <mergeCell ref="A8:C8"/>
    <mergeCell ref="A2:C2"/>
    <mergeCell ref="A3:C3"/>
    <mergeCell ref="A4:C4"/>
    <mergeCell ref="A5:C5"/>
    <mergeCell ref="A6:C6"/>
    <mergeCell ref="A7:C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4"/>
  <sheetViews>
    <sheetView zoomScalePageLayoutView="0" workbookViewId="0" topLeftCell="A1">
      <selection activeCell="I6" sqref="I6"/>
    </sheetView>
  </sheetViews>
  <sheetFormatPr defaultColWidth="37.7109375" defaultRowHeight="15"/>
  <cols>
    <col min="1" max="1" width="37.7109375" style="24" customWidth="1"/>
    <col min="2" max="2" width="8.28125" style="24" bestFit="1" customWidth="1"/>
    <col min="3" max="3" width="13.140625" style="24" customWidth="1"/>
    <col min="4" max="8" width="10.00390625" style="24" bestFit="1" customWidth="1"/>
    <col min="9" max="16384" width="37.7109375" style="24" customWidth="1"/>
  </cols>
  <sheetData>
    <row r="1" spans="2:8" ht="21">
      <c r="B1" s="24" t="s">
        <v>2</v>
      </c>
      <c r="C1" s="24" t="s">
        <v>45</v>
      </c>
      <c r="D1" s="256" t="s">
        <v>183</v>
      </c>
      <c r="E1" s="256"/>
      <c r="F1" s="256"/>
      <c r="G1" s="256"/>
      <c r="H1" s="256"/>
    </row>
    <row r="2" spans="4:8" ht="21">
      <c r="D2" s="35" t="s">
        <v>142</v>
      </c>
      <c r="E2" s="35" t="s">
        <v>143</v>
      </c>
      <c r="F2" s="35" t="s">
        <v>144</v>
      </c>
      <c r="G2" s="35" t="s">
        <v>145</v>
      </c>
      <c r="H2" s="35" t="s">
        <v>184</v>
      </c>
    </row>
    <row r="3" spans="1:8" ht="21">
      <c r="A3" s="36" t="s">
        <v>182</v>
      </c>
      <c r="B3" s="35"/>
      <c r="C3" s="43"/>
      <c r="D3" s="43"/>
      <c r="E3" s="43"/>
      <c r="F3" s="43"/>
      <c r="G3" s="43"/>
      <c r="H3" s="43"/>
    </row>
    <row r="4" spans="1:8" ht="21">
      <c r="A4" s="41" t="s">
        <v>181</v>
      </c>
      <c r="B4" s="62">
        <f>SUM(C4:H4)</f>
        <v>12</v>
      </c>
      <c r="C4" s="47">
        <v>9</v>
      </c>
      <c r="D4" s="47">
        <v>3</v>
      </c>
      <c r="E4" s="47"/>
      <c r="F4" s="47"/>
      <c r="G4" s="47"/>
      <c r="H4" s="47"/>
    </row>
    <row r="5" spans="1:9" ht="21">
      <c r="A5" s="41" t="s">
        <v>179</v>
      </c>
      <c r="B5" s="62">
        <f>SUM(C5:H5)</f>
        <v>18</v>
      </c>
      <c r="C5" s="47">
        <v>15</v>
      </c>
      <c r="D5" s="47"/>
      <c r="E5" s="47">
        <v>3</v>
      </c>
      <c r="F5" s="47"/>
      <c r="G5" s="47"/>
      <c r="H5" s="47"/>
      <c r="I5" s="24" t="s">
        <v>478</v>
      </c>
    </row>
    <row r="6" spans="1:9" ht="21">
      <c r="A6" s="41" t="s">
        <v>180</v>
      </c>
      <c r="B6" s="62">
        <f>SUM(C6:H6)</f>
        <v>12</v>
      </c>
      <c r="C6" s="47"/>
      <c r="D6" s="47"/>
      <c r="E6" s="47"/>
      <c r="F6" s="47">
        <f>+B4</f>
        <v>12</v>
      </c>
      <c r="G6" s="47"/>
      <c r="H6" s="47"/>
      <c r="I6" s="24" t="s">
        <v>190</v>
      </c>
    </row>
    <row r="9" spans="1:2" ht="21">
      <c r="A9" s="67" t="s">
        <v>135</v>
      </c>
      <c r="B9" s="67"/>
    </row>
    <row r="10" spans="1:8" ht="21">
      <c r="A10" s="68" t="s">
        <v>142</v>
      </c>
      <c r="B10" s="255" t="s">
        <v>186</v>
      </c>
      <c r="C10" s="255"/>
      <c r="D10" s="255"/>
      <c r="E10" s="255"/>
      <c r="F10" s="255"/>
      <c r="G10" s="255"/>
      <c r="H10" s="255"/>
    </row>
    <row r="11" spans="1:8" ht="21">
      <c r="A11" s="68" t="s">
        <v>143</v>
      </c>
      <c r="B11" s="255" t="s">
        <v>185</v>
      </c>
      <c r="C11" s="255"/>
      <c r="D11" s="255"/>
      <c r="E11" s="255"/>
      <c r="F11" s="255"/>
      <c r="G11" s="255"/>
      <c r="H11" s="255"/>
    </row>
    <row r="12" spans="1:8" ht="21">
      <c r="A12" s="68" t="s">
        <v>144</v>
      </c>
      <c r="B12" s="255" t="s">
        <v>187</v>
      </c>
      <c r="C12" s="255"/>
      <c r="D12" s="255"/>
      <c r="E12" s="255"/>
      <c r="F12" s="255"/>
      <c r="G12" s="255"/>
      <c r="H12" s="255"/>
    </row>
    <row r="13" spans="1:8" ht="21">
      <c r="A13" s="68" t="s">
        <v>145</v>
      </c>
      <c r="B13" s="255"/>
      <c r="C13" s="255"/>
      <c r="D13" s="255"/>
      <c r="E13" s="255"/>
      <c r="F13" s="255"/>
      <c r="G13" s="255"/>
      <c r="H13" s="255"/>
    </row>
    <row r="14" spans="1:8" ht="21">
      <c r="A14" s="68" t="s">
        <v>184</v>
      </c>
      <c r="B14" s="255"/>
      <c r="C14" s="255"/>
      <c r="D14" s="255"/>
      <c r="E14" s="255"/>
      <c r="F14" s="255"/>
      <c r="G14" s="255"/>
      <c r="H14" s="255"/>
    </row>
  </sheetData>
  <sheetProtection/>
  <mergeCells count="6">
    <mergeCell ref="B14:H14"/>
    <mergeCell ref="D1:H1"/>
    <mergeCell ref="B10:H10"/>
    <mergeCell ref="B11:H11"/>
    <mergeCell ref="B12:H12"/>
    <mergeCell ref="B13:H1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8"/>
  <sheetViews>
    <sheetView zoomScalePageLayoutView="0" workbookViewId="0" topLeftCell="A1">
      <selection activeCell="B6" sqref="B6"/>
    </sheetView>
  </sheetViews>
  <sheetFormatPr defaultColWidth="11.421875" defaultRowHeight="15"/>
  <cols>
    <col min="1" max="1" width="34.421875" style="87" bestFit="1" customWidth="1"/>
    <col min="2" max="2" width="15.7109375" style="87" customWidth="1"/>
    <col min="3" max="3" width="17.28125" style="87" bestFit="1" customWidth="1"/>
    <col min="4" max="4" width="17.28125" style="87" customWidth="1"/>
    <col min="5" max="5" width="16.140625" style="87" bestFit="1" customWidth="1"/>
    <col min="6" max="6" width="17.28125" style="87" customWidth="1"/>
    <col min="7" max="16384" width="11.57421875" style="87" customWidth="1"/>
  </cols>
  <sheetData>
    <row r="1" ht="21">
      <c r="A1" s="96" t="s">
        <v>192</v>
      </c>
    </row>
    <row r="2" spans="3:6" ht="21">
      <c r="C2" s="89" t="s">
        <v>42</v>
      </c>
      <c r="D2" s="89" t="s">
        <v>252</v>
      </c>
      <c r="E2" s="89" t="s">
        <v>265</v>
      </c>
      <c r="F2" s="94" t="s">
        <v>2</v>
      </c>
    </row>
    <row r="3" spans="2:7" ht="21">
      <c r="B3" s="88" t="s">
        <v>255</v>
      </c>
      <c r="C3" s="93">
        <v>3</v>
      </c>
      <c r="D3" s="93">
        <v>5</v>
      </c>
      <c r="E3" s="93">
        <v>1</v>
      </c>
      <c r="F3" s="94">
        <f>SUM(C3:E3)</f>
        <v>9</v>
      </c>
      <c r="G3" s="86"/>
    </row>
    <row r="4" spans="1:7" ht="21">
      <c r="A4" s="85"/>
      <c r="B4" s="86"/>
      <c r="C4" s="86"/>
      <c r="D4" s="86"/>
      <c r="E4" s="90"/>
      <c r="F4" s="86"/>
      <c r="G4" s="86"/>
    </row>
    <row r="5" spans="1:7" ht="21">
      <c r="A5" s="91"/>
      <c r="B5" s="95" t="s">
        <v>254</v>
      </c>
      <c r="C5" s="94" t="s">
        <v>273</v>
      </c>
      <c r="D5" s="94" t="s">
        <v>255</v>
      </c>
      <c r="E5" s="94" t="s">
        <v>2</v>
      </c>
      <c r="F5" s="86"/>
      <c r="G5" s="86"/>
    </row>
    <row r="6" spans="1:7" ht="21">
      <c r="A6" s="92" t="s">
        <v>194</v>
      </c>
      <c r="B6" s="89">
        <f>+SYNTHESE!$G$37</f>
        <v>0</v>
      </c>
      <c r="C6" s="93">
        <v>0</v>
      </c>
      <c r="D6" s="89">
        <f>+F3</f>
        <v>9</v>
      </c>
      <c r="E6" s="94">
        <f>SUM(B6:D6)</f>
        <v>9</v>
      </c>
      <c r="F6" s="86"/>
      <c r="G6" s="86"/>
    </row>
    <row r="7" spans="1:5" ht="21">
      <c r="A7" s="92" t="s">
        <v>197</v>
      </c>
      <c r="B7" s="89">
        <f>+SYNTHESE!$G$37</f>
        <v>0</v>
      </c>
      <c r="C7" s="93">
        <v>-6</v>
      </c>
      <c r="D7" s="89">
        <f>+F3</f>
        <v>9</v>
      </c>
      <c r="E7" s="94">
        <f>SUM(B7:D7)</f>
        <v>3</v>
      </c>
    </row>
    <row r="8" spans="1:7" ht="21">
      <c r="A8" s="92" t="s">
        <v>195</v>
      </c>
      <c r="B8" s="89">
        <f>+SYNTHESE!C34</f>
        <v>11</v>
      </c>
      <c r="C8" s="93">
        <v>0</v>
      </c>
      <c r="D8" s="89">
        <f>+F3</f>
        <v>9</v>
      </c>
      <c r="E8" s="94">
        <f>SUM(B8:D8)</f>
        <v>20</v>
      </c>
      <c r="F8" s="86"/>
      <c r="G8" s="8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H28"/>
  <sheetViews>
    <sheetView zoomScalePageLayoutView="0" workbookViewId="0" topLeftCell="A19">
      <selection activeCell="H2" sqref="H2"/>
    </sheetView>
  </sheetViews>
  <sheetFormatPr defaultColWidth="37.421875" defaultRowHeight="15"/>
  <cols>
    <col min="1" max="1" width="48.140625" style="24" customWidth="1"/>
    <col min="2" max="2" width="14.8515625" style="24" customWidth="1"/>
    <col min="3" max="3" width="16.7109375" style="24" bestFit="1" customWidth="1"/>
    <col min="4" max="4" width="16.421875" style="24" customWidth="1"/>
    <col min="5" max="6" width="19.28125" style="24" customWidth="1"/>
    <col min="7" max="7" width="19.421875" style="24" customWidth="1"/>
    <col min="8" max="8" width="61.57421875" style="2" customWidth="1"/>
    <col min="9" max="16384" width="37.421875" style="24" customWidth="1"/>
  </cols>
  <sheetData>
    <row r="2" spans="2:7" ht="26.25" customHeight="1">
      <c r="B2" s="258" t="s">
        <v>200</v>
      </c>
      <c r="C2" s="258"/>
      <c r="D2" s="258"/>
      <c r="E2" s="258"/>
      <c r="F2" s="258"/>
      <c r="G2" s="258"/>
    </row>
    <row r="3" spans="2:7" ht="42.75" customHeight="1">
      <c r="B3" s="75" t="s">
        <v>79</v>
      </c>
      <c r="C3" s="76" t="s">
        <v>68</v>
      </c>
      <c r="D3" s="75"/>
      <c r="E3" s="76" t="s">
        <v>2</v>
      </c>
      <c r="F3" s="75" t="s">
        <v>203</v>
      </c>
      <c r="G3" s="76" t="s">
        <v>49</v>
      </c>
    </row>
    <row r="4" ht="21">
      <c r="A4" s="36" t="s">
        <v>67</v>
      </c>
    </row>
    <row r="5" spans="1:8" ht="21">
      <c r="A5" s="77">
        <v>0</v>
      </c>
      <c r="B5" s="47">
        <v>6</v>
      </c>
      <c r="C5" s="47"/>
      <c r="D5" s="47"/>
      <c r="E5" s="62">
        <f>SUM(B5:D5)</f>
        <v>6</v>
      </c>
      <c r="F5" s="47">
        <v>1</v>
      </c>
      <c r="G5" s="44">
        <f>+E5-F5</f>
        <v>5</v>
      </c>
      <c r="H5" s="2" t="s">
        <v>278</v>
      </c>
    </row>
    <row r="6" spans="1:8" ht="21">
      <c r="A6" s="77">
        <v>1</v>
      </c>
      <c r="B6" s="47">
        <v>6</v>
      </c>
      <c r="C6" s="47">
        <v>3</v>
      </c>
      <c r="D6" s="47"/>
      <c r="E6" s="62">
        <f aca="true" t="shared" si="0" ref="E6:E14">SUM(B6:D6)</f>
        <v>9</v>
      </c>
      <c r="F6" s="47">
        <v>6</v>
      </c>
      <c r="G6" s="44">
        <f aca="true" t="shared" si="1" ref="G6:G14">+E6-F6</f>
        <v>3</v>
      </c>
      <c r="H6" s="2" t="s">
        <v>472</v>
      </c>
    </row>
    <row r="7" spans="1:8" ht="21">
      <c r="A7" s="77">
        <v>2</v>
      </c>
      <c r="B7" s="47">
        <v>6</v>
      </c>
      <c r="C7" s="47">
        <v>3</v>
      </c>
      <c r="D7" s="47"/>
      <c r="E7" s="62">
        <f t="shared" si="0"/>
        <v>9</v>
      </c>
      <c r="F7" s="47">
        <v>4</v>
      </c>
      <c r="G7" s="44">
        <f t="shared" si="1"/>
        <v>5</v>
      </c>
      <c r="H7" s="2" t="s">
        <v>280</v>
      </c>
    </row>
    <row r="8" spans="1:8" ht="21">
      <c r="A8" s="77">
        <v>3</v>
      </c>
      <c r="B8" s="47">
        <v>6</v>
      </c>
      <c r="C8" s="47">
        <v>2</v>
      </c>
      <c r="D8" s="47"/>
      <c r="E8" s="62">
        <f t="shared" si="0"/>
        <v>8</v>
      </c>
      <c r="F8" s="47">
        <v>1</v>
      </c>
      <c r="G8" s="44">
        <f t="shared" si="1"/>
        <v>7</v>
      </c>
      <c r="H8" s="2" t="s">
        <v>321</v>
      </c>
    </row>
    <row r="9" spans="1:8" ht="21">
      <c r="A9" s="77">
        <v>4</v>
      </c>
      <c r="B9" s="47">
        <v>6</v>
      </c>
      <c r="C9" s="47">
        <v>2</v>
      </c>
      <c r="D9" s="47"/>
      <c r="E9" s="62">
        <f t="shared" si="0"/>
        <v>8</v>
      </c>
      <c r="F9" s="47">
        <v>6</v>
      </c>
      <c r="G9" s="44">
        <f t="shared" si="1"/>
        <v>2</v>
      </c>
      <c r="H9" s="2" t="s">
        <v>322</v>
      </c>
    </row>
    <row r="10" spans="1:8" ht="21">
      <c r="A10" s="77">
        <v>5</v>
      </c>
      <c r="B10" s="47">
        <v>6</v>
      </c>
      <c r="C10" s="47">
        <v>2</v>
      </c>
      <c r="D10" s="47"/>
      <c r="E10" s="62">
        <f t="shared" si="0"/>
        <v>8</v>
      </c>
      <c r="F10" s="47">
        <v>2</v>
      </c>
      <c r="G10" s="44">
        <f t="shared" si="1"/>
        <v>6</v>
      </c>
      <c r="H10" s="2" t="s">
        <v>281</v>
      </c>
    </row>
    <row r="11" spans="1:8" ht="21">
      <c r="A11" s="77">
        <v>6</v>
      </c>
      <c r="B11" s="47">
        <v>6</v>
      </c>
      <c r="C11" s="47">
        <v>2</v>
      </c>
      <c r="D11" s="47"/>
      <c r="E11" s="62">
        <f t="shared" si="0"/>
        <v>8</v>
      </c>
      <c r="F11" s="47">
        <v>2</v>
      </c>
      <c r="G11" s="44">
        <f t="shared" si="1"/>
        <v>6</v>
      </c>
      <c r="H11" s="2" t="s">
        <v>471</v>
      </c>
    </row>
    <row r="12" spans="1:8" ht="21">
      <c r="A12" s="77">
        <v>7</v>
      </c>
      <c r="B12" s="47">
        <v>6</v>
      </c>
      <c r="C12" s="47">
        <v>1</v>
      </c>
      <c r="D12" s="47"/>
      <c r="E12" s="62">
        <f t="shared" si="0"/>
        <v>7</v>
      </c>
      <c r="F12" s="47">
        <v>1</v>
      </c>
      <c r="G12" s="44">
        <f t="shared" si="1"/>
        <v>6</v>
      </c>
      <c r="H12" s="2" t="s">
        <v>474</v>
      </c>
    </row>
    <row r="13" spans="1:8" ht="21">
      <c r="A13" s="77">
        <v>8</v>
      </c>
      <c r="B13" s="47">
        <v>5</v>
      </c>
      <c r="C13" s="47">
        <v>1</v>
      </c>
      <c r="D13" s="47"/>
      <c r="E13" s="62">
        <f t="shared" si="0"/>
        <v>6</v>
      </c>
      <c r="F13" s="47">
        <v>2</v>
      </c>
      <c r="G13" s="44">
        <f t="shared" si="1"/>
        <v>4</v>
      </c>
      <c r="H13" s="2" t="s">
        <v>261</v>
      </c>
    </row>
    <row r="14" spans="1:8" ht="21">
      <c r="A14" s="77">
        <v>9</v>
      </c>
      <c r="B14" s="47">
        <v>3</v>
      </c>
      <c r="C14" s="47">
        <v>1</v>
      </c>
      <c r="D14" s="47"/>
      <c r="E14" s="62">
        <f t="shared" si="0"/>
        <v>4</v>
      </c>
      <c r="F14" s="47">
        <v>1</v>
      </c>
      <c r="G14" s="44">
        <f t="shared" si="1"/>
        <v>3</v>
      </c>
      <c r="H14" s="2" t="s">
        <v>204</v>
      </c>
    </row>
    <row r="17" spans="1:7" ht="21">
      <c r="A17" s="63" t="s">
        <v>205</v>
      </c>
      <c r="B17" s="46"/>
      <c r="C17" s="46"/>
      <c r="D17" s="260" t="s">
        <v>207</v>
      </c>
      <c r="E17" s="260"/>
      <c r="F17" s="62" t="s">
        <v>210</v>
      </c>
      <c r="G17" s="259" t="s">
        <v>212</v>
      </c>
    </row>
    <row r="18" spans="1:7" ht="21">
      <c r="A18" s="46"/>
      <c r="B18" s="62" t="s">
        <v>45</v>
      </c>
      <c r="C18" s="62" t="s">
        <v>206</v>
      </c>
      <c r="D18" s="62" t="s">
        <v>208</v>
      </c>
      <c r="E18" s="62" t="s">
        <v>139</v>
      </c>
      <c r="F18" s="62" t="s">
        <v>211</v>
      </c>
      <c r="G18" s="259"/>
    </row>
    <row r="19" spans="1:7" ht="21">
      <c r="A19" s="46" t="s">
        <v>79</v>
      </c>
      <c r="B19" s="44">
        <v>18</v>
      </c>
      <c r="C19" s="47"/>
      <c r="D19" s="44">
        <v>-1</v>
      </c>
      <c r="E19" s="44"/>
      <c r="F19" s="46"/>
      <c r="G19" s="46">
        <f>+B19+3*(D19+C19+E19+F19)</f>
        <v>15</v>
      </c>
    </row>
    <row r="20" spans="1:7" ht="21">
      <c r="A20" s="104" t="s">
        <v>209</v>
      </c>
      <c r="B20" s="44">
        <v>18</v>
      </c>
      <c r="C20" s="47">
        <v>9</v>
      </c>
      <c r="D20" s="44">
        <v>-1</v>
      </c>
      <c r="E20" s="44">
        <v>-1</v>
      </c>
      <c r="F20" s="46">
        <v>6</v>
      </c>
      <c r="G20" s="46">
        <f>+B20+3*(D20+C20+E20+F20)</f>
        <v>57</v>
      </c>
    </row>
    <row r="21" spans="1:7" ht="21">
      <c r="A21" s="104" t="s">
        <v>324</v>
      </c>
      <c r="B21" s="44">
        <v>18</v>
      </c>
      <c r="C21" s="47">
        <v>9</v>
      </c>
      <c r="D21" s="44">
        <v>-1</v>
      </c>
      <c r="E21" s="44">
        <v>-2</v>
      </c>
      <c r="F21" s="46">
        <v>6</v>
      </c>
      <c r="G21" s="46">
        <f>+B21+3*(D21+C21+E21+F21)</f>
        <v>54</v>
      </c>
    </row>
    <row r="22" spans="1:7" ht="21">
      <c r="A22" s="104" t="s">
        <v>325</v>
      </c>
      <c r="B22" s="44">
        <v>18</v>
      </c>
      <c r="C22" s="47">
        <v>4</v>
      </c>
      <c r="D22" s="44">
        <v>-1</v>
      </c>
      <c r="E22" s="44">
        <v>-2</v>
      </c>
      <c r="F22" s="46">
        <v>6</v>
      </c>
      <c r="G22" s="46">
        <f>+B22+3*(D22+C22+E22+F22)</f>
        <v>39</v>
      </c>
    </row>
    <row r="23" ht="21">
      <c r="F23" s="50" t="s">
        <v>213</v>
      </c>
    </row>
    <row r="24" spans="5:7" ht="21">
      <c r="E24" s="257" t="s">
        <v>4</v>
      </c>
      <c r="F24" s="257"/>
      <c r="G24" s="24">
        <f>+Compétences!C3</f>
        <v>36</v>
      </c>
    </row>
    <row r="25" spans="5:7" ht="21">
      <c r="E25" s="257" t="s">
        <v>214</v>
      </c>
      <c r="F25" s="257"/>
      <c r="G25" s="24">
        <v>4</v>
      </c>
    </row>
    <row r="26" spans="5:6" ht="21">
      <c r="E26" s="257"/>
      <c r="F26" s="257"/>
    </row>
    <row r="27" spans="5:6" ht="21">
      <c r="E27" s="257"/>
      <c r="F27" s="257"/>
    </row>
    <row r="28" spans="5:6" ht="21">
      <c r="E28" s="257"/>
      <c r="F28" s="257"/>
    </row>
  </sheetData>
  <sheetProtection/>
  <mergeCells count="8">
    <mergeCell ref="E28:F28"/>
    <mergeCell ref="E26:F26"/>
    <mergeCell ref="E27:F27"/>
    <mergeCell ref="B2:G2"/>
    <mergeCell ref="G17:G18"/>
    <mergeCell ref="D17:E17"/>
    <mergeCell ref="E24:F24"/>
    <mergeCell ref="E25:F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2"/>
  <sheetViews>
    <sheetView zoomScalePageLayoutView="0" workbookViewId="0" topLeftCell="A73">
      <selection activeCell="A92" sqref="A92:A102"/>
    </sheetView>
  </sheetViews>
  <sheetFormatPr defaultColWidth="11.421875" defaultRowHeight="15"/>
  <sheetData>
    <row r="1" ht="14.25">
      <c r="A1" t="s">
        <v>338</v>
      </c>
    </row>
    <row r="2" ht="14.25">
      <c r="A2" t="s">
        <v>341</v>
      </c>
    </row>
    <row r="3" ht="14.25">
      <c r="A3" t="s">
        <v>342</v>
      </c>
    </row>
    <row r="4" ht="14.25">
      <c r="A4" t="s">
        <v>343</v>
      </c>
    </row>
    <row r="5" ht="14.25">
      <c r="A5" t="s">
        <v>344</v>
      </c>
    </row>
    <row r="6" ht="14.25">
      <c r="A6" t="s">
        <v>345</v>
      </c>
    </row>
    <row r="7" ht="14.25">
      <c r="A7" t="s">
        <v>346</v>
      </c>
    </row>
    <row r="8" ht="14.25">
      <c r="A8" t="s">
        <v>339</v>
      </c>
    </row>
    <row r="9" ht="14.25">
      <c r="A9" t="s">
        <v>340</v>
      </c>
    </row>
    <row r="13" ht="14.25">
      <c r="A13" t="s">
        <v>347</v>
      </c>
    </row>
    <row r="14" ht="14.25">
      <c r="A14" t="s">
        <v>348</v>
      </c>
    </row>
    <row r="15" ht="14.25">
      <c r="A15" t="s">
        <v>349</v>
      </c>
    </row>
    <row r="16" ht="14.25">
      <c r="A16" t="s">
        <v>350</v>
      </c>
    </row>
    <row r="17" ht="14.25">
      <c r="A17" t="s">
        <v>351</v>
      </c>
    </row>
    <row r="18" ht="14.25">
      <c r="A18" t="s">
        <v>352</v>
      </c>
    </row>
    <row r="19" ht="14.25">
      <c r="A19" t="s">
        <v>353</v>
      </c>
    </row>
    <row r="20" ht="14.25">
      <c r="A20" t="s">
        <v>354</v>
      </c>
    </row>
    <row r="21" ht="14.25">
      <c r="A21" t="s">
        <v>355</v>
      </c>
    </row>
    <row r="22" ht="14.25">
      <c r="A22" t="s">
        <v>356</v>
      </c>
    </row>
    <row r="23" ht="14.25">
      <c r="A23" t="s">
        <v>357</v>
      </c>
    </row>
    <row r="24" ht="14.25">
      <c r="A24" t="s">
        <v>358</v>
      </c>
    </row>
    <row r="27" ht="14.25">
      <c r="A27" t="s">
        <v>359</v>
      </c>
    </row>
    <row r="28" ht="14.25">
      <c r="A28" t="s">
        <v>360</v>
      </c>
    </row>
    <row r="29" ht="14.25">
      <c r="A29" t="s">
        <v>361</v>
      </c>
    </row>
    <row r="30" ht="14.25">
      <c r="A30" t="s">
        <v>362</v>
      </c>
    </row>
    <row r="31" ht="14.25">
      <c r="A31" t="s">
        <v>363</v>
      </c>
    </row>
    <row r="34" ht="14.25">
      <c r="A34" t="s">
        <v>364</v>
      </c>
    </row>
    <row r="35" ht="14.25">
      <c r="A35" t="s">
        <v>365</v>
      </c>
    </row>
    <row r="36" ht="14.25">
      <c r="A36" t="s">
        <v>349</v>
      </c>
    </row>
    <row r="37" ht="14.25">
      <c r="A37" t="s">
        <v>366</v>
      </c>
    </row>
    <row r="38" ht="14.25">
      <c r="A38" t="s">
        <v>367</v>
      </c>
    </row>
    <row r="39" ht="14.25">
      <c r="A39" t="s">
        <v>368</v>
      </c>
    </row>
    <row r="40" ht="14.25">
      <c r="A40" t="s">
        <v>369</v>
      </c>
    </row>
    <row r="41" ht="14.25">
      <c r="A41" t="s">
        <v>370</v>
      </c>
    </row>
    <row r="42" ht="14.25">
      <c r="A42" t="s">
        <v>371</v>
      </c>
    </row>
    <row r="43" ht="14.25">
      <c r="A43" t="s">
        <v>372</v>
      </c>
    </row>
    <row r="44" ht="14.25">
      <c r="A44" t="s">
        <v>373</v>
      </c>
    </row>
    <row r="45" ht="14.25">
      <c r="A45" t="s">
        <v>374</v>
      </c>
    </row>
    <row r="46" ht="14.25">
      <c r="A46" t="s">
        <v>375</v>
      </c>
    </row>
    <row r="47" ht="14.25">
      <c r="A47" t="s">
        <v>376</v>
      </c>
    </row>
    <row r="48" ht="14.25">
      <c r="A48" t="s">
        <v>377</v>
      </c>
    </row>
    <row r="49" ht="14.25">
      <c r="A49" t="s">
        <v>378</v>
      </c>
    </row>
    <row r="50" ht="14.25">
      <c r="A50" t="s">
        <v>379</v>
      </c>
    </row>
    <row r="51" ht="14.25">
      <c r="A51" t="s">
        <v>380</v>
      </c>
    </row>
    <row r="52" ht="14.25">
      <c r="A52" t="s">
        <v>381</v>
      </c>
    </row>
    <row r="55" ht="14.25">
      <c r="A55" t="s">
        <v>382</v>
      </c>
    </row>
    <row r="56" ht="14.25">
      <c r="A56" t="s">
        <v>383</v>
      </c>
    </row>
    <row r="57" ht="14.25">
      <c r="A57" t="s">
        <v>384</v>
      </c>
    </row>
    <row r="58" ht="14.25">
      <c r="A58" t="s">
        <v>385</v>
      </c>
    </row>
    <row r="59" ht="14.25">
      <c r="A59" t="s">
        <v>367</v>
      </c>
    </row>
    <row r="60" ht="14.25">
      <c r="A60" t="s">
        <v>345</v>
      </c>
    </row>
    <row r="61" ht="14.25">
      <c r="A61" t="s">
        <v>386</v>
      </c>
    </row>
    <row r="62" ht="14.25">
      <c r="A62" t="s">
        <v>387</v>
      </c>
    </row>
    <row r="63" ht="14.25">
      <c r="A63" t="s">
        <v>388</v>
      </c>
    </row>
    <row r="64" ht="14.25">
      <c r="A64" t="s">
        <v>389</v>
      </c>
    </row>
    <row r="65" ht="14.25">
      <c r="A65" t="s">
        <v>390</v>
      </c>
    </row>
    <row r="69" ht="14.25">
      <c r="A69" t="s">
        <v>391</v>
      </c>
    </row>
    <row r="70" ht="14.25">
      <c r="A70" t="s">
        <v>392</v>
      </c>
    </row>
    <row r="71" ht="14.25">
      <c r="A71" t="s">
        <v>393</v>
      </c>
    </row>
    <row r="72" ht="14.25">
      <c r="A72" t="s">
        <v>394</v>
      </c>
    </row>
    <row r="73" ht="14.25">
      <c r="A73" t="s">
        <v>385</v>
      </c>
    </row>
    <row r="74" ht="14.25">
      <c r="A74" t="s">
        <v>367</v>
      </c>
    </row>
    <row r="75" ht="14.25">
      <c r="A75" t="s">
        <v>345</v>
      </c>
    </row>
    <row r="76" ht="14.25">
      <c r="A76" t="s">
        <v>369</v>
      </c>
    </row>
    <row r="77" ht="14.25">
      <c r="A77" t="s">
        <v>395</v>
      </c>
    </row>
    <row r="78" ht="14.25">
      <c r="A78" t="s">
        <v>396</v>
      </c>
    </row>
    <row r="82" ht="14.25">
      <c r="A82" t="s">
        <v>397</v>
      </c>
    </row>
    <row r="83" ht="14.25">
      <c r="A83" t="s">
        <v>398</v>
      </c>
    </row>
    <row r="84" ht="14.25">
      <c r="A84" t="s">
        <v>384</v>
      </c>
    </row>
    <row r="85" ht="14.25">
      <c r="A85" t="s">
        <v>385</v>
      </c>
    </row>
    <row r="86" ht="14.25">
      <c r="A86" t="s">
        <v>367</v>
      </c>
    </row>
    <row r="87" ht="14.25">
      <c r="A87" t="s">
        <v>399</v>
      </c>
    </row>
    <row r="88" ht="14.25">
      <c r="A88" t="s">
        <v>400</v>
      </c>
    </row>
    <row r="89" ht="14.25">
      <c r="A89" t="s">
        <v>401</v>
      </c>
    </row>
    <row r="92" ht="14.25">
      <c r="A92" t="s">
        <v>402</v>
      </c>
    </row>
    <row r="93" ht="14.25">
      <c r="A93" t="s">
        <v>403</v>
      </c>
    </row>
    <row r="94" ht="14.25">
      <c r="A94" t="s">
        <v>404</v>
      </c>
    </row>
    <row r="95" ht="14.25">
      <c r="A95" t="s">
        <v>343</v>
      </c>
    </row>
    <row r="96" ht="14.25">
      <c r="A96" t="s">
        <v>367</v>
      </c>
    </row>
    <row r="97" ht="14.25">
      <c r="A97" t="s">
        <v>399</v>
      </c>
    </row>
    <row r="98" ht="14.25">
      <c r="A98" t="s">
        <v>405</v>
      </c>
    </row>
    <row r="99" ht="14.25">
      <c r="A99" t="s">
        <v>406</v>
      </c>
    </row>
    <row r="100" ht="14.25">
      <c r="A100" t="s">
        <v>407</v>
      </c>
    </row>
    <row r="101" ht="14.25">
      <c r="A101" t="s">
        <v>408</v>
      </c>
    </row>
    <row r="102" ht="14.25">
      <c r="A102" t="s">
        <v>409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9"/>
  <sheetViews>
    <sheetView showGridLines="0" zoomScalePageLayoutView="0" workbookViewId="0" topLeftCell="A1">
      <selection activeCell="H3" sqref="H3"/>
    </sheetView>
  </sheetViews>
  <sheetFormatPr defaultColWidth="11.421875" defaultRowHeight="15"/>
  <cols>
    <col min="1" max="1" width="29.140625" style="25" customWidth="1"/>
    <col min="2" max="2" width="18.140625" style="25" customWidth="1"/>
    <col min="3" max="3" width="1.421875" style="25" customWidth="1"/>
    <col min="4" max="4" width="13.421875" style="25" customWidth="1"/>
    <col min="5" max="7" width="1.421875" style="25" customWidth="1"/>
    <col min="8" max="8" width="13.421875" style="25" customWidth="1"/>
    <col min="9" max="9" width="0.85546875" style="25" customWidth="1"/>
    <col min="10" max="10" width="13.421875" style="25" customWidth="1"/>
    <col min="11" max="11" width="10.57421875" style="25" customWidth="1"/>
    <col min="12" max="12" width="3.140625" style="183" customWidth="1"/>
    <col min="13" max="13" width="1.421875" style="25" customWidth="1"/>
    <col min="14" max="14" width="11.28125" style="25" customWidth="1"/>
    <col min="15" max="15" width="11.57421875" style="25" customWidth="1"/>
    <col min="16" max="16" width="10.57421875" style="25" customWidth="1"/>
    <col min="17" max="18" width="8.00390625" style="25" customWidth="1"/>
    <col min="19" max="19" width="8.7109375" style="25" customWidth="1"/>
    <col min="20" max="20" width="9.00390625" style="25" customWidth="1"/>
    <col min="21" max="22" width="11.00390625" style="25" customWidth="1"/>
    <col min="23" max="16384" width="11.57421875" style="25" customWidth="1"/>
  </cols>
  <sheetData>
    <row r="1" spans="1:20" ht="30" customHeight="1">
      <c r="A1" s="189" t="s">
        <v>454</v>
      </c>
      <c r="H1" s="25" t="s">
        <v>453</v>
      </c>
      <c r="M1" s="25">
        <f>+Caractéristiques!J8</f>
        <v>10</v>
      </c>
      <c r="O1" s="233" t="s">
        <v>452</v>
      </c>
      <c r="P1" s="234" t="s">
        <v>131</v>
      </c>
      <c r="Q1" s="230" t="s">
        <v>134</v>
      </c>
      <c r="R1" s="231"/>
      <c r="S1" s="231"/>
      <c r="T1" s="232"/>
    </row>
    <row r="2" spans="1:23" s="22" customFormat="1" ht="42.75" customHeight="1">
      <c r="A2" s="20"/>
      <c r="B2" s="181" t="s">
        <v>2</v>
      </c>
      <c r="D2" s="182" t="s">
        <v>93</v>
      </c>
      <c r="H2" s="228" t="s">
        <v>485</v>
      </c>
      <c r="I2" s="228"/>
      <c r="J2" s="228"/>
      <c r="K2" s="179"/>
      <c r="L2" s="184"/>
      <c r="N2" s="26" t="s">
        <v>79</v>
      </c>
      <c r="O2" s="233"/>
      <c r="P2" s="235"/>
      <c r="Q2" s="27">
        <v>4</v>
      </c>
      <c r="R2" s="27">
        <v>8</v>
      </c>
      <c r="S2" s="27">
        <v>12</v>
      </c>
      <c r="T2" s="28">
        <v>16</v>
      </c>
      <c r="U2" s="27" t="s">
        <v>132</v>
      </c>
      <c r="V2" s="28" t="s">
        <v>451</v>
      </c>
      <c r="W2" s="28" t="s">
        <v>146</v>
      </c>
    </row>
    <row r="3" spans="1:23" s="22" customFormat="1" ht="21">
      <c r="A3" s="39" t="s">
        <v>22</v>
      </c>
      <c r="B3" s="40">
        <f aca="true" t="shared" si="0" ref="B3:B8">SUM(N3:W3)</f>
        <v>7</v>
      </c>
      <c r="D3" s="40">
        <f>VLOOKUP(B3,TABLE!$A$1:$B$40,2,TRUE)</f>
        <v>-2</v>
      </c>
      <c r="H3" s="191">
        <v>0</v>
      </c>
      <c r="I3" s="180"/>
      <c r="J3" s="40">
        <v>0</v>
      </c>
      <c r="K3" s="180"/>
      <c r="L3" s="185"/>
      <c r="N3" s="193">
        <v>8</v>
      </c>
      <c r="O3" s="193"/>
      <c r="P3" s="193">
        <v>-1</v>
      </c>
      <c r="Q3" s="193"/>
      <c r="R3" s="193"/>
      <c r="S3" s="193"/>
      <c r="T3" s="193"/>
      <c r="U3" s="193"/>
      <c r="V3" s="193"/>
      <c r="W3" s="193"/>
    </row>
    <row r="4" spans="1:23" s="22" customFormat="1" ht="21">
      <c r="A4" s="39" t="s">
        <v>23</v>
      </c>
      <c r="B4" s="40">
        <f t="shared" si="0"/>
        <v>12</v>
      </c>
      <c r="D4" s="40">
        <f>VLOOKUP(B4,TABLE!$A$1:$B$40,2,TRUE)</f>
        <v>1</v>
      </c>
      <c r="H4" s="191">
        <v>0</v>
      </c>
      <c r="I4" s="180"/>
      <c r="J4" s="40">
        <v>0</v>
      </c>
      <c r="K4" s="180"/>
      <c r="L4" s="185"/>
      <c r="N4" s="193">
        <v>14</v>
      </c>
      <c r="O4" s="193">
        <v>-2</v>
      </c>
      <c r="P4" s="193">
        <v>-1</v>
      </c>
      <c r="Q4" s="193"/>
      <c r="R4" s="193"/>
      <c r="S4" s="193"/>
      <c r="T4" s="193">
        <v>1</v>
      </c>
      <c r="U4" s="193"/>
      <c r="V4" s="193"/>
      <c r="W4" s="193"/>
    </row>
    <row r="5" spans="1:23" s="22" customFormat="1" ht="21">
      <c r="A5" s="39" t="s">
        <v>24</v>
      </c>
      <c r="B5" s="40">
        <f t="shared" si="0"/>
        <v>13</v>
      </c>
      <c r="D5" s="40">
        <f>VLOOKUP(B5,TABLE!$A$1:$B$40,2,TRUE)</f>
        <v>1</v>
      </c>
      <c r="H5" s="191">
        <v>33</v>
      </c>
      <c r="I5" s="180"/>
      <c r="J5" s="40">
        <v>11</v>
      </c>
      <c r="K5" s="180"/>
      <c r="L5" s="185"/>
      <c r="N5" s="193">
        <v>12</v>
      </c>
      <c r="O5" s="193">
        <v>2</v>
      </c>
      <c r="P5" s="193">
        <v>-1</v>
      </c>
      <c r="Q5" s="193"/>
      <c r="R5" s="193"/>
      <c r="S5" s="193"/>
      <c r="T5" s="193"/>
      <c r="U5" s="193"/>
      <c r="V5" s="193"/>
      <c r="W5" s="193"/>
    </row>
    <row r="6" spans="1:23" s="22" customFormat="1" ht="21">
      <c r="A6" s="39" t="s">
        <v>25</v>
      </c>
      <c r="B6" s="40">
        <f t="shared" si="0"/>
        <v>30</v>
      </c>
      <c r="D6" s="40">
        <f>VLOOKUP(B6,TABLE!$A$1:$B$40,2,TRUE)</f>
        <v>10</v>
      </c>
      <c r="H6" s="191">
        <v>30</v>
      </c>
      <c r="I6" s="180"/>
      <c r="J6" s="40">
        <f>VLOOKUP(H6,TABLE!$A$1:$B$40,2,TRUE)</f>
        <v>10</v>
      </c>
      <c r="K6" s="180"/>
      <c r="L6" s="185"/>
      <c r="N6" s="193">
        <v>16</v>
      </c>
      <c r="O6" s="193"/>
      <c r="P6" s="193">
        <v>1</v>
      </c>
      <c r="Q6" s="193"/>
      <c r="R6" s="193">
        <v>1</v>
      </c>
      <c r="S6" s="193">
        <v>1</v>
      </c>
      <c r="T6" s="193"/>
      <c r="U6" s="193">
        <v>5</v>
      </c>
      <c r="V6" s="193">
        <v>6</v>
      </c>
      <c r="W6" s="193"/>
    </row>
    <row r="7" spans="1:23" s="22" customFormat="1" ht="21">
      <c r="A7" s="39" t="s">
        <v>26</v>
      </c>
      <c r="B7" s="40">
        <f t="shared" si="0"/>
        <v>11</v>
      </c>
      <c r="D7" s="40">
        <f>VLOOKUP(B7,TABLE!$A$1:$B$40,2,TRUE)</f>
        <v>0</v>
      </c>
      <c r="H7" s="191">
        <v>11</v>
      </c>
      <c r="I7" s="180"/>
      <c r="J7" s="40">
        <f>VLOOKUP(H7,TABLE!$A$1:$B$40,2,TRUE)</f>
        <v>0</v>
      </c>
      <c r="K7" s="180"/>
      <c r="L7" s="185"/>
      <c r="N7" s="193">
        <v>10</v>
      </c>
      <c r="O7" s="193"/>
      <c r="P7" s="193">
        <v>1</v>
      </c>
      <c r="Q7" s="193"/>
      <c r="R7" s="193"/>
      <c r="S7" s="193"/>
      <c r="T7" s="193"/>
      <c r="U7" s="193"/>
      <c r="V7" s="193"/>
      <c r="W7" s="193"/>
    </row>
    <row r="8" spans="1:23" s="22" customFormat="1" ht="21">
      <c r="A8" s="39" t="s">
        <v>27</v>
      </c>
      <c r="B8" s="40">
        <f t="shared" si="0"/>
        <v>30</v>
      </c>
      <c r="D8" s="40">
        <f>VLOOKUP(B8,TABLE!$A$1:$B$40,2,TRUE)</f>
        <v>10</v>
      </c>
      <c r="H8" s="191">
        <v>30</v>
      </c>
      <c r="I8" s="180"/>
      <c r="J8" s="40">
        <f>VLOOKUP(H8,TABLE!$A$1:$B$40,2,TRUE)</f>
        <v>10</v>
      </c>
      <c r="K8" s="180"/>
      <c r="L8" s="185"/>
      <c r="N8" s="193">
        <v>18</v>
      </c>
      <c r="O8" s="193"/>
      <c r="P8" s="193">
        <v>1</v>
      </c>
      <c r="Q8" s="193">
        <v>1</v>
      </c>
      <c r="R8" s="193"/>
      <c r="S8" s="193"/>
      <c r="T8" s="193"/>
      <c r="U8" s="193">
        <v>4</v>
      </c>
      <c r="V8" s="193">
        <v>6</v>
      </c>
      <c r="W8" s="193"/>
    </row>
    <row r="9" spans="8:10" ht="13.5">
      <c r="H9" s="229"/>
      <c r="I9" s="229"/>
      <c r="J9" s="229"/>
    </row>
    <row r="10" spans="8:10" ht="13.5">
      <c r="H10" s="229"/>
      <c r="I10" s="229"/>
      <c r="J10" s="229"/>
    </row>
    <row r="11" spans="1:14" ht="20.25">
      <c r="A11" s="187"/>
      <c r="B11" s="187"/>
      <c r="C11" s="187"/>
      <c r="D11" s="187"/>
      <c r="E11" s="187"/>
      <c r="F11" s="187"/>
      <c r="G11" s="187"/>
      <c r="H11" s="229"/>
      <c r="I11" s="229"/>
      <c r="J11" s="229"/>
      <c r="K11" s="187"/>
      <c r="N11" s="29" t="s">
        <v>135</v>
      </c>
    </row>
    <row r="12" spans="1:23" s="22" customFormat="1" ht="22.5" customHeight="1">
      <c r="A12" s="21"/>
      <c r="B12" s="190" t="s">
        <v>455</v>
      </c>
      <c r="C12" s="188"/>
      <c r="D12" s="188"/>
      <c r="E12" s="188"/>
      <c r="F12" s="188"/>
      <c r="G12" s="188"/>
      <c r="H12" s="188"/>
      <c r="I12" s="188"/>
      <c r="J12" s="188"/>
      <c r="K12" s="188"/>
      <c r="L12" s="186"/>
      <c r="M12" s="192"/>
      <c r="N12" s="192" t="s">
        <v>136</v>
      </c>
      <c r="O12" s="192"/>
      <c r="P12" s="192"/>
      <c r="Q12" s="192"/>
      <c r="R12" s="192"/>
      <c r="S12" s="192"/>
      <c r="T12" s="192"/>
      <c r="U12" s="192"/>
      <c r="V12" s="192"/>
      <c r="W12" s="192"/>
    </row>
    <row r="13" spans="1:23" s="22" customFormat="1" ht="22.5" customHeight="1">
      <c r="A13" s="188"/>
      <c r="B13" s="188"/>
      <c r="C13" s="188"/>
      <c r="D13" s="188"/>
      <c r="E13" s="188"/>
      <c r="F13" s="188"/>
      <c r="G13" s="188"/>
      <c r="H13" s="188"/>
      <c r="I13" s="188"/>
      <c r="J13" s="188"/>
      <c r="K13" s="188"/>
      <c r="L13" s="186"/>
      <c r="M13" s="192"/>
      <c r="N13" s="192" t="s">
        <v>473</v>
      </c>
      <c r="O13" s="192"/>
      <c r="P13" s="192"/>
      <c r="Q13" s="192"/>
      <c r="R13" s="192"/>
      <c r="S13" s="192"/>
      <c r="T13" s="192"/>
      <c r="U13" s="192"/>
      <c r="V13" s="192"/>
      <c r="W13" s="192"/>
    </row>
    <row r="14" spans="1:23" s="22" customFormat="1" ht="22.5" customHeight="1">
      <c r="A14" s="188"/>
      <c r="B14" s="188"/>
      <c r="C14" s="188"/>
      <c r="D14" s="188"/>
      <c r="E14" s="188"/>
      <c r="F14" s="188"/>
      <c r="G14" s="188"/>
      <c r="H14" s="188"/>
      <c r="I14" s="188"/>
      <c r="J14" s="188"/>
      <c r="K14" s="188"/>
      <c r="L14" s="186"/>
      <c r="M14" s="192"/>
      <c r="N14" s="192" t="s">
        <v>137</v>
      </c>
      <c r="O14" s="192"/>
      <c r="P14" s="192"/>
      <c r="Q14" s="192"/>
      <c r="R14" s="192"/>
      <c r="S14" s="192"/>
      <c r="T14" s="192"/>
      <c r="U14" s="192"/>
      <c r="V14" s="192"/>
      <c r="W14" s="192"/>
    </row>
    <row r="15" spans="1:23" s="22" customFormat="1" ht="22.5" customHeight="1">
      <c r="A15" s="188"/>
      <c r="B15" s="188"/>
      <c r="C15" s="188"/>
      <c r="D15" s="188"/>
      <c r="E15" s="188"/>
      <c r="F15" s="188"/>
      <c r="G15" s="188"/>
      <c r="H15" s="188"/>
      <c r="I15" s="188"/>
      <c r="J15" s="188"/>
      <c r="K15" s="188"/>
      <c r="L15" s="186"/>
      <c r="M15" s="192"/>
      <c r="N15" s="192"/>
      <c r="O15" s="192"/>
      <c r="P15" s="192"/>
      <c r="Q15" s="192"/>
      <c r="R15" s="192"/>
      <c r="S15" s="192"/>
      <c r="T15" s="192"/>
      <c r="U15" s="192"/>
      <c r="V15" s="192"/>
      <c r="W15" s="192"/>
    </row>
    <row r="16" spans="1:23" s="22" customFormat="1" ht="22.5" customHeight="1">
      <c r="A16" s="188"/>
      <c r="B16" s="188"/>
      <c r="C16" s="188"/>
      <c r="D16" s="188"/>
      <c r="E16" s="188"/>
      <c r="F16" s="188"/>
      <c r="G16" s="188"/>
      <c r="H16" s="188"/>
      <c r="I16" s="188"/>
      <c r="J16" s="188"/>
      <c r="K16" s="188"/>
      <c r="L16" s="186"/>
      <c r="M16" s="192"/>
      <c r="N16" s="192"/>
      <c r="O16" s="192"/>
      <c r="P16" s="192"/>
      <c r="Q16" s="192"/>
      <c r="R16" s="192"/>
      <c r="S16" s="192"/>
      <c r="T16" s="192"/>
      <c r="U16" s="192"/>
      <c r="V16" s="192"/>
      <c r="W16" s="192"/>
    </row>
    <row r="17" spans="1:23" s="22" customFormat="1" ht="22.5" customHeight="1">
      <c r="A17" s="188"/>
      <c r="B17" s="188"/>
      <c r="C17" s="188"/>
      <c r="D17" s="188"/>
      <c r="E17" s="188"/>
      <c r="F17" s="188"/>
      <c r="G17" s="188"/>
      <c r="H17" s="188"/>
      <c r="I17" s="188"/>
      <c r="J17" s="188"/>
      <c r="K17" s="188"/>
      <c r="L17" s="186"/>
      <c r="M17" s="192"/>
      <c r="N17" s="192"/>
      <c r="O17" s="192"/>
      <c r="P17" s="192"/>
      <c r="Q17" s="192"/>
      <c r="R17" s="192"/>
      <c r="S17" s="192"/>
      <c r="T17" s="192"/>
      <c r="U17" s="192"/>
      <c r="V17" s="192"/>
      <c r="W17" s="192"/>
    </row>
    <row r="18" spans="1:23" s="22" customFormat="1" ht="22.5" customHeight="1">
      <c r="A18" s="188"/>
      <c r="B18" s="188"/>
      <c r="C18" s="188"/>
      <c r="D18" s="188"/>
      <c r="E18" s="188"/>
      <c r="F18" s="188"/>
      <c r="G18" s="188"/>
      <c r="H18" s="188"/>
      <c r="I18" s="188"/>
      <c r="J18" s="188"/>
      <c r="K18" s="188"/>
      <c r="L18" s="186"/>
      <c r="M18" s="192"/>
      <c r="N18" s="192"/>
      <c r="O18" s="192"/>
      <c r="P18" s="192"/>
      <c r="Q18" s="192"/>
      <c r="R18" s="192"/>
      <c r="S18" s="192"/>
      <c r="T18" s="192"/>
      <c r="U18" s="192"/>
      <c r="V18" s="192"/>
      <c r="W18" s="192"/>
    </row>
    <row r="19" spans="1:12" s="22" customFormat="1" ht="20.25">
      <c r="A19" s="188"/>
      <c r="B19" s="188"/>
      <c r="C19" s="188"/>
      <c r="D19" s="188"/>
      <c r="E19" s="188"/>
      <c r="F19" s="188"/>
      <c r="G19" s="188"/>
      <c r="H19" s="188"/>
      <c r="I19" s="188"/>
      <c r="J19" s="188"/>
      <c r="K19" s="188"/>
      <c r="L19" s="186"/>
    </row>
    <row r="20" spans="1:12" s="22" customFormat="1" ht="20.25">
      <c r="A20" s="188"/>
      <c r="B20" s="188"/>
      <c r="C20" s="188"/>
      <c r="D20" s="188"/>
      <c r="E20" s="188"/>
      <c r="F20" s="188"/>
      <c r="G20" s="188"/>
      <c r="H20" s="188"/>
      <c r="I20" s="188"/>
      <c r="J20" s="188"/>
      <c r="K20" s="188"/>
      <c r="L20" s="186"/>
    </row>
    <row r="21" spans="1:12" s="22" customFormat="1" ht="20.25">
      <c r="A21" s="188"/>
      <c r="B21" s="188"/>
      <c r="C21" s="188"/>
      <c r="D21" s="188"/>
      <c r="E21" s="188"/>
      <c r="F21" s="188"/>
      <c r="G21" s="188"/>
      <c r="H21" s="188"/>
      <c r="I21" s="188"/>
      <c r="J21" s="188"/>
      <c r="K21" s="188"/>
      <c r="L21" s="186"/>
    </row>
    <row r="22" spans="1:11" ht="13.5">
      <c r="A22" s="187"/>
      <c r="B22" s="187"/>
      <c r="C22" s="187"/>
      <c r="D22" s="187"/>
      <c r="E22" s="187"/>
      <c r="F22" s="187"/>
      <c r="G22" s="187"/>
      <c r="H22" s="187"/>
      <c r="I22" s="187"/>
      <c r="J22" s="187"/>
      <c r="K22" s="187"/>
    </row>
    <row r="23" spans="1:11" ht="13.5">
      <c r="A23" s="187"/>
      <c r="B23" s="187"/>
      <c r="C23" s="187"/>
      <c r="D23" s="187"/>
      <c r="E23" s="187"/>
      <c r="F23" s="187"/>
      <c r="G23" s="187"/>
      <c r="H23" s="187"/>
      <c r="I23" s="187"/>
      <c r="J23" s="187"/>
      <c r="K23" s="187"/>
    </row>
    <row r="24" spans="1:11" ht="13.5">
      <c r="A24" s="187"/>
      <c r="B24" s="187"/>
      <c r="C24" s="187"/>
      <c r="D24" s="187"/>
      <c r="E24" s="187"/>
      <c r="F24" s="187"/>
      <c r="G24" s="187"/>
      <c r="H24" s="187"/>
      <c r="I24" s="187"/>
      <c r="J24" s="187"/>
      <c r="K24" s="187"/>
    </row>
    <row r="25" spans="1:11" ht="13.5">
      <c r="A25" s="187"/>
      <c r="B25" s="187"/>
      <c r="C25" s="187"/>
      <c r="D25" s="187"/>
      <c r="E25" s="187"/>
      <c r="F25" s="187"/>
      <c r="G25" s="187"/>
      <c r="H25" s="187"/>
      <c r="I25" s="187"/>
      <c r="J25" s="187"/>
      <c r="K25" s="187"/>
    </row>
    <row r="26" spans="1:11" ht="13.5">
      <c r="A26" s="187"/>
      <c r="B26" s="187"/>
      <c r="C26" s="187"/>
      <c r="D26" s="187"/>
      <c r="E26" s="187"/>
      <c r="F26" s="187"/>
      <c r="G26" s="187"/>
      <c r="H26" s="187"/>
      <c r="I26" s="187"/>
      <c r="J26" s="187"/>
      <c r="K26" s="187"/>
    </row>
    <row r="27" spans="1:11" ht="13.5">
      <c r="A27" s="187"/>
      <c r="B27" s="187"/>
      <c r="C27" s="187"/>
      <c r="D27" s="187"/>
      <c r="E27" s="187"/>
      <c r="F27" s="187"/>
      <c r="G27" s="187"/>
      <c r="H27" s="187"/>
      <c r="I27" s="187"/>
      <c r="J27" s="187"/>
      <c r="K27" s="187"/>
    </row>
    <row r="28" spans="1:11" ht="13.5">
      <c r="A28" s="187"/>
      <c r="B28" s="187"/>
      <c r="C28" s="187"/>
      <c r="D28" s="187"/>
      <c r="E28" s="187"/>
      <c r="F28" s="187"/>
      <c r="G28" s="187"/>
      <c r="H28" s="187"/>
      <c r="I28" s="187"/>
      <c r="J28" s="187"/>
      <c r="K28" s="187"/>
    </row>
    <row r="29" spans="1:11" ht="13.5">
      <c r="A29" s="187"/>
      <c r="B29" s="187"/>
      <c r="C29" s="187"/>
      <c r="D29" s="187"/>
      <c r="E29" s="187"/>
      <c r="F29" s="187"/>
      <c r="G29" s="187"/>
      <c r="H29" s="187"/>
      <c r="I29" s="187"/>
      <c r="J29" s="187"/>
      <c r="K29" s="187"/>
    </row>
    <row r="30" spans="1:11" ht="13.5">
      <c r="A30" s="187"/>
      <c r="B30" s="187"/>
      <c r="C30" s="187"/>
      <c r="D30" s="187"/>
      <c r="E30" s="187"/>
      <c r="F30" s="187"/>
      <c r="G30" s="187"/>
      <c r="H30" s="187"/>
      <c r="I30" s="187"/>
      <c r="J30" s="187"/>
      <c r="K30" s="187"/>
    </row>
    <row r="31" spans="1:11" ht="13.5">
      <c r="A31" s="187"/>
      <c r="B31" s="187"/>
      <c r="C31" s="187"/>
      <c r="D31" s="187"/>
      <c r="E31" s="187"/>
      <c r="F31" s="187"/>
      <c r="G31" s="187"/>
      <c r="H31" s="187"/>
      <c r="I31" s="187"/>
      <c r="J31" s="187"/>
      <c r="K31" s="187"/>
    </row>
    <row r="32" spans="1:11" ht="13.5">
      <c r="A32" s="187"/>
      <c r="B32" s="187"/>
      <c r="C32" s="187"/>
      <c r="D32" s="187"/>
      <c r="E32" s="187"/>
      <c r="F32" s="187"/>
      <c r="G32" s="187"/>
      <c r="H32" s="187"/>
      <c r="I32" s="187"/>
      <c r="J32" s="187"/>
      <c r="K32" s="187"/>
    </row>
    <row r="33" spans="1:11" ht="13.5">
      <c r="A33" s="187"/>
      <c r="B33" s="187"/>
      <c r="C33" s="187"/>
      <c r="D33" s="187"/>
      <c r="E33" s="187"/>
      <c r="F33" s="187"/>
      <c r="G33" s="187"/>
      <c r="H33" s="187"/>
      <c r="I33" s="187"/>
      <c r="J33" s="187"/>
      <c r="K33" s="187"/>
    </row>
    <row r="34" spans="1:11" ht="13.5">
      <c r="A34" s="187"/>
      <c r="B34" s="187"/>
      <c r="C34" s="187"/>
      <c r="D34" s="187"/>
      <c r="E34" s="187"/>
      <c r="F34" s="187"/>
      <c r="G34" s="187"/>
      <c r="H34" s="187"/>
      <c r="I34" s="187"/>
      <c r="J34" s="187"/>
      <c r="K34" s="187"/>
    </row>
    <row r="35" spans="1:11" ht="13.5">
      <c r="A35" s="187"/>
      <c r="B35" s="187"/>
      <c r="C35" s="187"/>
      <c r="D35" s="187"/>
      <c r="E35" s="187"/>
      <c r="F35" s="187"/>
      <c r="G35" s="187"/>
      <c r="H35" s="187"/>
      <c r="I35" s="187"/>
      <c r="J35" s="187"/>
      <c r="K35" s="187"/>
    </row>
    <row r="36" spans="1:11" ht="13.5">
      <c r="A36" s="187"/>
      <c r="B36" s="187"/>
      <c r="C36" s="187"/>
      <c r="D36" s="187"/>
      <c r="E36" s="187"/>
      <c r="F36" s="187"/>
      <c r="G36" s="187"/>
      <c r="H36" s="187"/>
      <c r="I36" s="187"/>
      <c r="J36" s="187"/>
      <c r="K36" s="187"/>
    </row>
    <row r="37" spans="1:11" ht="13.5">
      <c r="A37" s="187"/>
      <c r="B37" s="187"/>
      <c r="C37" s="187"/>
      <c r="D37" s="187"/>
      <c r="E37" s="187"/>
      <c r="F37" s="187"/>
      <c r="G37" s="187"/>
      <c r="H37" s="187"/>
      <c r="I37" s="187"/>
      <c r="J37" s="187"/>
      <c r="K37" s="187"/>
    </row>
    <row r="38" spans="1:11" ht="13.5">
      <c r="A38" s="187"/>
      <c r="B38" s="187"/>
      <c r="C38" s="187"/>
      <c r="D38" s="187"/>
      <c r="E38" s="187"/>
      <c r="F38" s="187"/>
      <c r="G38" s="187"/>
      <c r="H38" s="187"/>
      <c r="I38" s="187"/>
      <c r="J38" s="187"/>
      <c r="K38" s="187"/>
    </row>
    <row r="39" spans="1:11" ht="13.5">
      <c r="A39" s="187"/>
      <c r="B39" s="187"/>
      <c r="C39" s="187"/>
      <c r="D39" s="187"/>
      <c r="E39" s="187"/>
      <c r="F39" s="187"/>
      <c r="G39" s="187"/>
      <c r="H39" s="187"/>
      <c r="I39" s="187"/>
      <c r="J39" s="187"/>
      <c r="K39" s="187"/>
    </row>
  </sheetData>
  <sheetProtection/>
  <mergeCells count="5">
    <mergeCell ref="H2:J2"/>
    <mergeCell ref="H9:J11"/>
    <mergeCell ref="Q1:T1"/>
    <mergeCell ref="O1:O2"/>
    <mergeCell ref="P1:P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40"/>
  <sheetViews>
    <sheetView zoomScalePageLayoutView="0" workbookViewId="0" topLeftCell="A24">
      <selection activeCell="B41" sqref="B41"/>
    </sheetView>
  </sheetViews>
  <sheetFormatPr defaultColWidth="11.421875" defaultRowHeight="15"/>
  <sheetData>
    <row r="1" spans="1:2" ht="14.25">
      <c r="A1">
        <v>1</v>
      </c>
      <c r="B1">
        <v>-5</v>
      </c>
    </row>
    <row r="2" spans="1:2" ht="14.25">
      <c r="A2">
        <f>+A1+1</f>
        <v>2</v>
      </c>
      <c r="B2">
        <v>-4</v>
      </c>
    </row>
    <row r="3" spans="1:2" ht="14.25">
      <c r="A3">
        <f aca="true" t="shared" si="0" ref="A3:A40">+A2+1</f>
        <v>3</v>
      </c>
      <c r="B3">
        <v>-4</v>
      </c>
    </row>
    <row r="4" spans="1:2" ht="14.25">
      <c r="A4">
        <f t="shared" si="0"/>
        <v>4</v>
      </c>
      <c r="B4">
        <v>-3</v>
      </c>
    </row>
    <row r="5" spans="1:2" ht="14.25">
      <c r="A5">
        <f t="shared" si="0"/>
        <v>5</v>
      </c>
      <c r="B5">
        <v>-3</v>
      </c>
    </row>
    <row r="6" spans="1:2" ht="14.25">
      <c r="A6">
        <f t="shared" si="0"/>
        <v>6</v>
      </c>
      <c r="B6">
        <v>-2</v>
      </c>
    </row>
    <row r="7" spans="1:2" ht="14.25">
      <c r="A7">
        <f t="shared" si="0"/>
        <v>7</v>
      </c>
      <c r="B7">
        <v>-2</v>
      </c>
    </row>
    <row r="8" spans="1:2" ht="14.25">
      <c r="A8">
        <f t="shared" si="0"/>
        <v>8</v>
      </c>
      <c r="B8">
        <v>-1</v>
      </c>
    </row>
    <row r="9" spans="1:2" ht="14.25">
      <c r="A9">
        <f t="shared" si="0"/>
        <v>9</v>
      </c>
      <c r="B9">
        <v>-1</v>
      </c>
    </row>
    <row r="10" spans="1:2" ht="14.25">
      <c r="A10">
        <f t="shared" si="0"/>
        <v>10</v>
      </c>
      <c r="B10">
        <v>0</v>
      </c>
    </row>
    <row r="11" spans="1:2" ht="14.25">
      <c r="A11">
        <f t="shared" si="0"/>
        <v>11</v>
      </c>
      <c r="B11">
        <v>0</v>
      </c>
    </row>
    <row r="12" spans="1:2" ht="14.25">
      <c r="A12">
        <f t="shared" si="0"/>
        <v>12</v>
      </c>
      <c r="B12">
        <v>1</v>
      </c>
    </row>
    <row r="13" spans="1:2" ht="14.25">
      <c r="A13">
        <f t="shared" si="0"/>
        <v>13</v>
      </c>
      <c r="B13">
        <v>1</v>
      </c>
    </row>
    <row r="14" spans="1:2" ht="14.25">
      <c r="A14">
        <f t="shared" si="0"/>
        <v>14</v>
      </c>
      <c r="B14">
        <v>2</v>
      </c>
    </row>
    <row r="15" spans="1:2" ht="14.25">
      <c r="A15">
        <f t="shared" si="0"/>
        <v>15</v>
      </c>
      <c r="B15">
        <v>2</v>
      </c>
    </row>
    <row r="16" spans="1:2" ht="14.25">
      <c r="A16">
        <f t="shared" si="0"/>
        <v>16</v>
      </c>
      <c r="B16">
        <v>3</v>
      </c>
    </row>
    <row r="17" spans="1:2" ht="14.25">
      <c r="A17">
        <f t="shared" si="0"/>
        <v>17</v>
      </c>
      <c r="B17">
        <v>3</v>
      </c>
    </row>
    <row r="18" spans="1:2" ht="14.25">
      <c r="A18">
        <f t="shared" si="0"/>
        <v>18</v>
      </c>
      <c r="B18">
        <v>4</v>
      </c>
    </row>
    <row r="19" spans="1:2" ht="14.25">
      <c r="A19">
        <f t="shared" si="0"/>
        <v>19</v>
      </c>
      <c r="B19">
        <v>4</v>
      </c>
    </row>
    <row r="20" spans="1:2" ht="14.25">
      <c r="A20">
        <f t="shared" si="0"/>
        <v>20</v>
      </c>
      <c r="B20">
        <v>5</v>
      </c>
    </row>
    <row r="21" spans="1:2" ht="14.25">
      <c r="A21">
        <f t="shared" si="0"/>
        <v>21</v>
      </c>
      <c r="B21">
        <v>5</v>
      </c>
    </row>
    <row r="22" spans="1:2" ht="14.25">
      <c r="A22">
        <f t="shared" si="0"/>
        <v>22</v>
      </c>
      <c r="B22">
        <v>6</v>
      </c>
    </row>
    <row r="23" spans="1:2" ht="14.25">
      <c r="A23">
        <f t="shared" si="0"/>
        <v>23</v>
      </c>
      <c r="B23">
        <v>6</v>
      </c>
    </row>
    <row r="24" spans="1:2" ht="14.25">
      <c r="A24">
        <f t="shared" si="0"/>
        <v>24</v>
      </c>
      <c r="B24">
        <v>7</v>
      </c>
    </row>
    <row r="25" spans="1:2" ht="14.25">
      <c r="A25">
        <f t="shared" si="0"/>
        <v>25</v>
      </c>
      <c r="B25">
        <v>7</v>
      </c>
    </row>
    <row r="26" spans="1:2" ht="14.25">
      <c r="A26">
        <f t="shared" si="0"/>
        <v>26</v>
      </c>
      <c r="B26">
        <v>8</v>
      </c>
    </row>
    <row r="27" spans="1:2" ht="14.25">
      <c r="A27">
        <f t="shared" si="0"/>
        <v>27</v>
      </c>
      <c r="B27">
        <v>8</v>
      </c>
    </row>
    <row r="28" spans="1:2" ht="14.25">
      <c r="A28">
        <f t="shared" si="0"/>
        <v>28</v>
      </c>
      <c r="B28">
        <v>9</v>
      </c>
    </row>
    <row r="29" spans="1:2" ht="14.25">
      <c r="A29">
        <f t="shared" si="0"/>
        <v>29</v>
      </c>
      <c r="B29">
        <v>9</v>
      </c>
    </row>
    <row r="30" spans="1:2" ht="14.25">
      <c r="A30">
        <f t="shared" si="0"/>
        <v>30</v>
      </c>
      <c r="B30">
        <v>10</v>
      </c>
    </row>
    <row r="31" spans="1:2" ht="14.25">
      <c r="A31">
        <f t="shared" si="0"/>
        <v>31</v>
      </c>
      <c r="B31">
        <v>10</v>
      </c>
    </row>
    <row r="32" spans="1:2" ht="14.25">
      <c r="A32">
        <f t="shared" si="0"/>
        <v>32</v>
      </c>
      <c r="B32">
        <v>12</v>
      </c>
    </row>
    <row r="33" spans="1:2" ht="14.25">
      <c r="A33">
        <f t="shared" si="0"/>
        <v>33</v>
      </c>
      <c r="B33">
        <v>12</v>
      </c>
    </row>
    <row r="34" spans="1:2" ht="14.25">
      <c r="A34">
        <f t="shared" si="0"/>
        <v>34</v>
      </c>
      <c r="B34">
        <v>13</v>
      </c>
    </row>
    <row r="35" spans="1:2" ht="14.25">
      <c r="A35">
        <f t="shared" si="0"/>
        <v>35</v>
      </c>
      <c r="B35">
        <v>13</v>
      </c>
    </row>
    <row r="36" spans="1:2" ht="14.25">
      <c r="A36">
        <f t="shared" si="0"/>
        <v>36</v>
      </c>
      <c r="B36">
        <v>14</v>
      </c>
    </row>
    <row r="37" spans="1:2" ht="14.25">
      <c r="A37">
        <f t="shared" si="0"/>
        <v>37</v>
      </c>
      <c r="B37">
        <v>14</v>
      </c>
    </row>
    <row r="38" spans="1:2" ht="14.25">
      <c r="A38">
        <f t="shared" si="0"/>
        <v>38</v>
      </c>
      <c r="B38">
        <v>15</v>
      </c>
    </row>
    <row r="39" spans="1:2" ht="14.25">
      <c r="A39">
        <f t="shared" si="0"/>
        <v>39</v>
      </c>
      <c r="B39">
        <v>15</v>
      </c>
    </row>
    <row r="40" spans="1:2" ht="14.25">
      <c r="A40">
        <f t="shared" si="0"/>
        <v>40</v>
      </c>
      <c r="B40">
        <v>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M22"/>
  <sheetViews>
    <sheetView zoomScalePageLayoutView="0" workbookViewId="0" topLeftCell="A1">
      <selection activeCell="M16" sqref="M16"/>
    </sheetView>
  </sheetViews>
  <sheetFormatPr defaultColWidth="9.140625" defaultRowHeight="15"/>
  <cols>
    <col min="1" max="1" width="9.140625" style="24" customWidth="1"/>
    <col min="2" max="2" width="9.140625" style="37" customWidth="1"/>
    <col min="3" max="3" width="67.421875" style="37" customWidth="1"/>
    <col min="4" max="17" width="9.140625" style="37" customWidth="1"/>
    <col min="18" max="16384" width="9.140625" style="24" customWidth="1"/>
  </cols>
  <sheetData>
    <row r="1" spans="2:3" ht="21">
      <c r="B1" s="36" t="s">
        <v>1</v>
      </c>
      <c r="C1" s="36"/>
    </row>
    <row r="2" spans="2:3" ht="21">
      <c r="B2" s="36" t="s">
        <v>0</v>
      </c>
      <c r="C2" s="36"/>
    </row>
    <row r="3" spans="2:13" ht="21">
      <c r="B3" s="36">
        <v>1</v>
      </c>
      <c r="C3" s="65" t="s">
        <v>51</v>
      </c>
      <c r="M3" s="37" t="s">
        <v>56</v>
      </c>
    </row>
    <row r="4" spans="2:13" ht="21">
      <c r="B4" s="36">
        <v>3</v>
      </c>
      <c r="C4" s="65" t="s">
        <v>52</v>
      </c>
      <c r="M4" s="37" t="s">
        <v>57</v>
      </c>
    </row>
    <row r="5" spans="2:13" ht="21">
      <c r="B5" s="36">
        <v>6</v>
      </c>
      <c r="C5" s="65" t="s">
        <v>53</v>
      </c>
      <c r="M5" s="37" t="s">
        <v>58</v>
      </c>
    </row>
    <row r="6" spans="2:3" ht="21">
      <c r="B6" s="36">
        <v>9</v>
      </c>
      <c r="C6" s="65" t="s">
        <v>54</v>
      </c>
    </row>
    <row r="7" spans="2:13" ht="21">
      <c r="B7" s="36">
        <v>12</v>
      </c>
      <c r="C7" s="65" t="s">
        <v>439</v>
      </c>
      <c r="M7" s="37" t="s">
        <v>59</v>
      </c>
    </row>
    <row r="8" spans="2:13" ht="21">
      <c r="B8" s="36">
        <v>15</v>
      </c>
      <c r="C8" s="65" t="s">
        <v>284</v>
      </c>
      <c r="M8" s="37" t="s">
        <v>60</v>
      </c>
    </row>
    <row r="9" spans="2:13" ht="21">
      <c r="B9" s="36">
        <v>18</v>
      </c>
      <c r="C9" s="65" t="s">
        <v>78</v>
      </c>
      <c r="M9" s="37" t="s">
        <v>61</v>
      </c>
    </row>
    <row r="10" spans="2:13" ht="21">
      <c r="B10" s="36"/>
      <c r="C10" s="36"/>
      <c r="M10" s="37" t="s">
        <v>62</v>
      </c>
    </row>
    <row r="11" spans="2:3" ht="21">
      <c r="B11" s="36"/>
      <c r="C11" s="36"/>
    </row>
    <row r="12" spans="2:3" ht="21">
      <c r="B12" s="36" t="s">
        <v>64</v>
      </c>
      <c r="C12" s="36"/>
    </row>
    <row r="13" ht="21">
      <c r="M13" s="83"/>
    </row>
    <row r="14" spans="2:13" ht="21">
      <c r="B14" s="36">
        <v>1</v>
      </c>
      <c r="C14" s="37" t="s">
        <v>323</v>
      </c>
      <c r="M14" s="83"/>
    </row>
    <row r="15" spans="2:13" ht="21">
      <c r="B15" s="36">
        <v>4</v>
      </c>
      <c r="C15" s="37" t="s">
        <v>63</v>
      </c>
      <c r="I15" s="37" t="s">
        <v>328</v>
      </c>
      <c r="J15" s="37" t="s">
        <v>329</v>
      </c>
      <c r="K15" s="37" t="s">
        <v>330</v>
      </c>
      <c r="M15" s="106" t="s">
        <v>2</v>
      </c>
    </row>
    <row r="16" spans="2:13" ht="21">
      <c r="B16" s="36">
        <v>7</v>
      </c>
      <c r="C16" s="37" t="s">
        <v>65</v>
      </c>
      <c r="F16" s="37" t="s">
        <v>327</v>
      </c>
      <c r="I16" s="37">
        <v>6</v>
      </c>
      <c r="J16" s="37">
        <v>-1</v>
      </c>
      <c r="K16" s="37">
        <v>-1</v>
      </c>
      <c r="M16" s="105">
        <f>SUM(I16:L16)</f>
        <v>4</v>
      </c>
    </row>
    <row r="17" spans="2:13" ht="21">
      <c r="B17" s="36">
        <v>9</v>
      </c>
      <c r="C17" s="37" t="s">
        <v>66</v>
      </c>
      <c r="M17" s="105"/>
    </row>
    <row r="18" ht="21">
      <c r="M18" s="83"/>
    </row>
    <row r="19" spans="2:13" ht="21">
      <c r="B19" s="36" t="s">
        <v>266</v>
      </c>
      <c r="C19" s="36"/>
      <c r="M19" s="24"/>
    </row>
    <row r="21" spans="2:3" ht="21">
      <c r="B21" s="36">
        <v>1</v>
      </c>
      <c r="C21" s="37" t="s">
        <v>326</v>
      </c>
    </row>
    <row r="22" ht="21">
      <c r="B22" s="36"/>
    </row>
    <row r="23" ht="29.25" customHeight="1"/>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52"/>
  <sheetViews>
    <sheetView showGridLines="0" zoomScale="134" zoomScaleNormal="134" zoomScalePageLayoutView="0" workbookViewId="0" topLeftCell="A1">
      <selection activeCell="D3" sqref="D3"/>
    </sheetView>
  </sheetViews>
  <sheetFormatPr defaultColWidth="11.421875" defaultRowHeight="15.75" customHeight="1"/>
  <cols>
    <col min="1" max="1" width="5.8515625" style="2" bestFit="1" customWidth="1"/>
    <col min="2" max="2" width="27.28125" style="2" customWidth="1"/>
    <col min="3" max="3" width="8.140625" style="2" bestFit="1" customWidth="1"/>
    <col min="4" max="4" width="9.7109375" style="2" customWidth="1"/>
    <col min="5" max="5" width="6.57421875" style="5" customWidth="1"/>
    <col min="6" max="6" width="8.7109375" style="2" customWidth="1"/>
    <col min="7" max="8" width="11.57421875" style="2" customWidth="1"/>
    <col min="9" max="9" width="12.57421875" style="2" customWidth="1"/>
    <col min="10" max="10" width="6.421875" style="2" customWidth="1"/>
    <col min="11" max="11" width="11.421875" style="0" customWidth="1"/>
    <col min="12" max="12" width="14.8515625" style="2" customWidth="1"/>
    <col min="13" max="16384" width="11.57421875" style="2" customWidth="1"/>
  </cols>
  <sheetData>
    <row r="1" spans="1:13" ht="27" customHeight="1">
      <c r="A1" s="4" t="s">
        <v>93</v>
      </c>
      <c r="C1" s="54" t="s">
        <v>32</v>
      </c>
      <c r="D1" s="54" t="s">
        <v>29</v>
      </c>
      <c r="E1" s="55" t="s">
        <v>30</v>
      </c>
      <c r="F1" s="54" t="s">
        <v>31</v>
      </c>
      <c r="G1" s="54" t="s">
        <v>46</v>
      </c>
      <c r="H1" s="54" t="s">
        <v>34</v>
      </c>
      <c r="I1" s="54" t="s">
        <v>94</v>
      </c>
      <c r="J1" s="7" t="s">
        <v>162</v>
      </c>
      <c r="L1" s="61" t="s">
        <v>50</v>
      </c>
      <c r="M1" s="61">
        <v>7</v>
      </c>
    </row>
    <row r="2" spans="1:15" ht="15.75" customHeight="1">
      <c r="A2" s="6">
        <f>+Caractéristiques!J6</f>
        <v>10</v>
      </c>
      <c r="B2" s="1" t="s">
        <v>28</v>
      </c>
      <c r="M2" s="4" t="s">
        <v>0</v>
      </c>
      <c r="N2" s="4" t="s">
        <v>45</v>
      </c>
      <c r="O2" s="4" t="s">
        <v>2</v>
      </c>
    </row>
    <row r="3" spans="2:15" ht="15.75" customHeight="1">
      <c r="B3" s="51" t="s">
        <v>4</v>
      </c>
      <c r="C3" s="52">
        <f aca="true" t="shared" si="0" ref="C3:C16">+$A$2+F3+G3+I3+H3</f>
        <v>36</v>
      </c>
      <c r="D3" s="30">
        <v>18</v>
      </c>
      <c r="E3" s="56">
        <v>1</v>
      </c>
      <c r="F3" s="57">
        <f>+D3+E3*3</f>
        <v>21</v>
      </c>
      <c r="G3" s="30">
        <f>3+2</f>
        <v>5</v>
      </c>
      <c r="H3" s="30"/>
      <c r="I3" s="30"/>
      <c r="J3" s="7" t="s">
        <v>55</v>
      </c>
      <c r="L3" s="38" t="s">
        <v>42</v>
      </c>
      <c r="M3" s="38">
        <v>6</v>
      </c>
      <c r="N3" s="38">
        <v>2</v>
      </c>
      <c r="O3" s="2">
        <f>+(N3+$M$1)*M3</f>
        <v>54</v>
      </c>
    </row>
    <row r="4" spans="2:15" ht="15.75" customHeight="1">
      <c r="B4" s="53" t="s">
        <v>102</v>
      </c>
      <c r="C4" s="52">
        <f t="shared" si="0"/>
        <v>14</v>
      </c>
      <c r="D4" s="30">
        <v>1</v>
      </c>
      <c r="E4" s="56">
        <v>1</v>
      </c>
      <c r="F4" s="57">
        <f aca="true" t="shared" si="1" ref="F4:F16">+D4+E4*3</f>
        <v>4</v>
      </c>
      <c r="G4" s="30"/>
      <c r="H4" s="30"/>
      <c r="I4" s="30"/>
      <c r="L4" s="38" t="s">
        <v>43</v>
      </c>
      <c r="M4" s="38">
        <v>10</v>
      </c>
      <c r="N4" s="38">
        <v>2</v>
      </c>
      <c r="O4" s="2">
        <f>+(N4+$M$1)*M4</f>
        <v>90</v>
      </c>
    </row>
    <row r="5" spans="2:15" ht="15.75" customHeight="1">
      <c r="B5" s="53" t="s">
        <v>103</v>
      </c>
      <c r="C5" s="52">
        <f t="shared" si="0"/>
        <v>18</v>
      </c>
      <c r="D5" s="30">
        <v>5</v>
      </c>
      <c r="E5" s="56">
        <v>1</v>
      </c>
      <c r="F5" s="57">
        <f t="shared" si="1"/>
        <v>8</v>
      </c>
      <c r="G5" s="30"/>
      <c r="H5" s="30"/>
      <c r="I5" s="30"/>
      <c r="J5" s="3"/>
      <c r="L5" s="38" t="s">
        <v>44</v>
      </c>
      <c r="M5" s="38">
        <v>2</v>
      </c>
      <c r="N5" s="38">
        <v>2</v>
      </c>
      <c r="O5" s="2">
        <f>+(N5+$M$1)*M5</f>
        <v>18</v>
      </c>
    </row>
    <row r="6" spans="2:10" ht="15.75" customHeight="1">
      <c r="B6" s="53" t="s">
        <v>98</v>
      </c>
      <c r="C6" s="52">
        <f t="shared" si="0"/>
        <v>14</v>
      </c>
      <c r="D6" s="30">
        <v>1</v>
      </c>
      <c r="E6" s="56">
        <v>1</v>
      </c>
      <c r="F6" s="57">
        <f t="shared" si="1"/>
        <v>4</v>
      </c>
      <c r="G6" s="30"/>
      <c r="H6" s="30"/>
      <c r="I6" s="30"/>
      <c r="J6" s="3"/>
    </row>
    <row r="7" spans="2:13" ht="15.75" customHeight="1">
      <c r="B7" s="53" t="s">
        <v>99</v>
      </c>
      <c r="C7" s="52">
        <f t="shared" si="0"/>
        <v>14</v>
      </c>
      <c r="D7" s="30">
        <v>1</v>
      </c>
      <c r="E7" s="56">
        <v>1</v>
      </c>
      <c r="F7" s="57">
        <f t="shared" si="1"/>
        <v>4</v>
      </c>
      <c r="G7" s="30"/>
      <c r="H7" s="30"/>
      <c r="I7" s="30"/>
      <c r="J7" s="3"/>
      <c r="L7" s="2" t="s">
        <v>47</v>
      </c>
      <c r="M7" s="2">
        <f>SUM(O3:O5)</f>
        <v>162</v>
      </c>
    </row>
    <row r="8" spans="2:13" ht="15.75" customHeight="1">
      <c r="B8" s="53" t="s">
        <v>100</v>
      </c>
      <c r="C8" s="52">
        <f t="shared" si="0"/>
        <v>23</v>
      </c>
      <c r="D8" s="30">
        <v>9</v>
      </c>
      <c r="E8" s="56">
        <v>1</v>
      </c>
      <c r="F8" s="57">
        <f t="shared" si="1"/>
        <v>12</v>
      </c>
      <c r="G8" s="30"/>
      <c r="H8" s="30"/>
      <c r="I8" s="30">
        <v>1</v>
      </c>
      <c r="J8" s="7" t="s">
        <v>188</v>
      </c>
      <c r="L8" s="2" t="s">
        <v>48</v>
      </c>
      <c r="M8" s="2">
        <f>SUM(D3:D51)</f>
        <v>162</v>
      </c>
    </row>
    <row r="9" spans="2:14" ht="15.75" customHeight="1">
      <c r="B9" s="53" t="s">
        <v>104</v>
      </c>
      <c r="C9" s="52">
        <f t="shared" si="0"/>
        <v>34</v>
      </c>
      <c r="D9" s="30">
        <v>18</v>
      </c>
      <c r="E9" s="56">
        <v>1</v>
      </c>
      <c r="F9" s="57">
        <f t="shared" si="1"/>
        <v>21</v>
      </c>
      <c r="G9" s="30">
        <f>2</f>
        <v>2</v>
      </c>
      <c r="H9" s="30"/>
      <c r="I9" s="30">
        <v>1</v>
      </c>
      <c r="J9" s="7" t="s">
        <v>441</v>
      </c>
      <c r="L9" s="34" t="s">
        <v>49</v>
      </c>
      <c r="M9" s="34">
        <f>+M7-M8</f>
        <v>0</v>
      </c>
      <c r="N9" s="69" t="s">
        <v>189</v>
      </c>
    </row>
    <row r="10" spans="2:10" ht="15.75" customHeight="1">
      <c r="B10" s="53" t="s">
        <v>101</v>
      </c>
      <c r="C10" s="52">
        <f t="shared" si="0"/>
        <v>29</v>
      </c>
      <c r="D10" s="30">
        <v>14</v>
      </c>
      <c r="E10" s="56">
        <v>1</v>
      </c>
      <c r="F10" s="57">
        <f t="shared" si="1"/>
        <v>17</v>
      </c>
      <c r="G10" s="30">
        <v>2</v>
      </c>
      <c r="H10" s="30"/>
      <c r="I10" s="30"/>
      <c r="J10" s="7" t="s">
        <v>150</v>
      </c>
    </row>
    <row r="11" spans="2:12" ht="15.75" customHeight="1">
      <c r="B11" s="53" t="s">
        <v>105</v>
      </c>
      <c r="C11" s="52">
        <f t="shared" si="0"/>
        <v>14</v>
      </c>
      <c r="D11" s="30">
        <v>1</v>
      </c>
      <c r="E11" s="56">
        <v>1</v>
      </c>
      <c r="F11" s="57">
        <f t="shared" si="1"/>
        <v>4</v>
      </c>
      <c r="G11" s="30"/>
      <c r="H11" s="30"/>
      <c r="I11" s="30"/>
      <c r="J11" s="3"/>
      <c r="L11" s="60" t="s">
        <v>135</v>
      </c>
    </row>
    <row r="12" spans="2:16" ht="15.75" customHeight="1">
      <c r="B12" s="53" t="s">
        <v>106</v>
      </c>
      <c r="C12" s="52">
        <f t="shared" si="0"/>
        <v>23</v>
      </c>
      <c r="D12" s="30">
        <v>10</v>
      </c>
      <c r="E12" s="56">
        <v>1</v>
      </c>
      <c r="F12" s="57">
        <f t="shared" si="1"/>
        <v>13</v>
      </c>
      <c r="G12" s="30"/>
      <c r="H12" s="30"/>
      <c r="I12" s="30"/>
      <c r="J12" s="3"/>
      <c r="L12" s="59" t="s">
        <v>440</v>
      </c>
      <c r="M12" s="38"/>
      <c r="N12" s="38"/>
      <c r="O12" s="38"/>
      <c r="P12" s="38"/>
    </row>
    <row r="13" spans="2:16" ht="15.75" customHeight="1">
      <c r="B13" s="53" t="s">
        <v>107</v>
      </c>
      <c r="C13" s="52">
        <f t="shared" si="0"/>
        <v>23</v>
      </c>
      <c r="D13" s="30">
        <v>10</v>
      </c>
      <c r="E13" s="56">
        <v>1</v>
      </c>
      <c r="F13" s="57">
        <f t="shared" si="1"/>
        <v>13</v>
      </c>
      <c r="G13" s="30"/>
      <c r="H13" s="30"/>
      <c r="I13" s="30"/>
      <c r="J13" s="3"/>
      <c r="L13" s="59" t="s">
        <v>151</v>
      </c>
      <c r="M13" s="38"/>
      <c r="N13" s="38"/>
      <c r="O13" s="38"/>
      <c r="P13" s="38"/>
    </row>
    <row r="14" spans="2:16" ht="15.75" customHeight="1">
      <c r="B14" s="51" t="s">
        <v>9</v>
      </c>
      <c r="C14" s="52">
        <f t="shared" si="0"/>
        <v>10</v>
      </c>
      <c r="D14" s="30"/>
      <c r="E14" s="56"/>
      <c r="F14" s="57">
        <f t="shared" si="1"/>
        <v>0</v>
      </c>
      <c r="G14" s="30"/>
      <c r="H14" s="30"/>
      <c r="I14" s="30"/>
      <c r="J14" s="3"/>
      <c r="L14" s="59" t="s">
        <v>442</v>
      </c>
      <c r="M14" s="38"/>
      <c r="N14" s="38"/>
      <c r="O14" s="38"/>
      <c r="P14" s="38"/>
    </row>
    <row r="15" spans="2:16" ht="15.75" customHeight="1">
      <c r="B15" s="51" t="s">
        <v>12</v>
      </c>
      <c r="C15" s="52">
        <f t="shared" si="0"/>
        <v>14</v>
      </c>
      <c r="D15" s="30">
        <v>1</v>
      </c>
      <c r="E15" s="56">
        <v>1</v>
      </c>
      <c r="F15" s="57">
        <f t="shared" si="1"/>
        <v>4</v>
      </c>
      <c r="G15" s="30"/>
      <c r="H15" s="30"/>
      <c r="I15" s="30"/>
      <c r="J15" s="3"/>
      <c r="L15" s="38" t="s">
        <v>443</v>
      </c>
      <c r="M15" s="38"/>
      <c r="N15" s="38"/>
      <c r="O15" s="38"/>
      <c r="P15" s="38"/>
    </row>
    <row r="16" spans="2:16" ht="15.75" customHeight="1">
      <c r="B16" s="51" t="s">
        <v>95</v>
      </c>
      <c r="C16" s="52">
        <f t="shared" si="0"/>
        <v>14</v>
      </c>
      <c r="D16" s="30">
        <v>1</v>
      </c>
      <c r="E16" s="56">
        <v>1</v>
      </c>
      <c r="F16" s="57">
        <f t="shared" si="1"/>
        <v>4</v>
      </c>
      <c r="G16" s="30"/>
      <c r="H16" s="30"/>
      <c r="I16" s="30"/>
      <c r="J16" s="3"/>
      <c r="L16" s="59" t="s">
        <v>271</v>
      </c>
      <c r="M16" s="38"/>
      <c r="N16" s="38"/>
      <c r="O16" s="38"/>
      <c r="P16" s="38"/>
    </row>
    <row r="17" spans="4:16" ht="15.75" customHeight="1">
      <c r="D17" s="33"/>
      <c r="E17" s="31"/>
      <c r="F17" s="32"/>
      <c r="G17" s="33"/>
      <c r="H17" s="33"/>
      <c r="I17" s="33"/>
      <c r="J17" s="3"/>
      <c r="L17" s="59" t="s">
        <v>444</v>
      </c>
      <c r="M17" s="38"/>
      <c r="N17" s="38"/>
      <c r="O17" s="38"/>
      <c r="P17" s="38"/>
    </row>
    <row r="18" spans="4:16" ht="15.75" customHeight="1">
      <c r="D18" s="33"/>
      <c r="E18" s="31"/>
      <c r="F18" s="32"/>
      <c r="G18" s="33"/>
      <c r="H18" s="33"/>
      <c r="I18" s="33"/>
      <c r="L18" s="38" t="s">
        <v>413</v>
      </c>
      <c r="M18" s="38"/>
      <c r="N18" s="38"/>
      <c r="O18" s="38"/>
      <c r="P18" s="38"/>
    </row>
    <row r="19" spans="1:16" ht="15.75" customHeight="1">
      <c r="A19" s="6">
        <f>+Caractéristiques!J7</f>
        <v>0</v>
      </c>
      <c r="B19" s="1" t="s">
        <v>33</v>
      </c>
      <c r="D19" s="33"/>
      <c r="E19" s="31"/>
      <c r="F19" s="32"/>
      <c r="G19" s="33"/>
      <c r="H19" s="33"/>
      <c r="I19" s="33"/>
      <c r="L19" s="38"/>
      <c r="M19" s="38"/>
      <c r="N19" s="38"/>
      <c r="O19" s="38"/>
      <c r="P19" s="38"/>
    </row>
    <row r="20" spans="2:10" ht="15.75" customHeight="1">
      <c r="B20" s="58" t="s">
        <v>14</v>
      </c>
      <c r="C20" s="52">
        <f>+$A$19+F20+G20+I20+H20</f>
        <v>14</v>
      </c>
      <c r="D20" s="30">
        <v>6</v>
      </c>
      <c r="E20" s="56"/>
      <c r="F20" s="57">
        <f>+D20+E20*3</f>
        <v>6</v>
      </c>
      <c r="G20" s="30"/>
      <c r="H20" s="30">
        <v>2</v>
      </c>
      <c r="I20" s="30">
        <v>6</v>
      </c>
      <c r="J20" s="110" t="s">
        <v>272</v>
      </c>
    </row>
    <row r="21" spans="2:10" ht="15.75" customHeight="1">
      <c r="B21" s="58" t="s">
        <v>15</v>
      </c>
      <c r="C21" s="52">
        <f>+$A$19+F21+G21+I21+H21</f>
        <v>8</v>
      </c>
      <c r="D21" s="30">
        <v>5</v>
      </c>
      <c r="E21" s="56">
        <v>1</v>
      </c>
      <c r="F21" s="57">
        <f>+D21+E21*3</f>
        <v>8</v>
      </c>
      <c r="G21" s="30"/>
      <c r="H21" s="30"/>
      <c r="I21" s="30"/>
      <c r="J21" s="3"/>
    </row>
    <row r="22" spans="2:10" ht="15.75" customHeight="1">
      <c r="B22" s="58" t="s">
        <v>16</v>
      </c>
      <c r="C22" s="52">
        <f>+$A$19+F22+G22+I22+H22</f>
        <v>10</v>
      </c>
      <c r="D22" s="30">
        <v>10</v>
      </c>
      <c r="E22" s="56"/>
      <c r="F22" s="57">
        <f>+D22+E22*3</f>
        <v>10</v>
      </c>
      <c r="G22" s="30"/>
      <c r="H22" s="30"/>
      <c r="I22" s="30"/>
      <c r="J22" s="3"/>
    </row>
    <row r="23" spans="2:10" ht="15.75" customHeight="1">
      <c r="B23" s="58" t="s">
        <v>19</v>
      </c>
      <c r="C23" s="52">
        <f>+$A$19+F23+G23+I23+H23</f>
        <v>0</v>
      </c>
      <c r="D23" s="30"/>
      <c r="E23" s="56"/>
      <c r="F23" s="57">
        <f>+D23+E23*3</f>
        <v>0</v>
      </c>
      <c r="G23" s="30"/>
      <c r="H23" s="30"/>
      <c r="I23" s="30"/>
      <c r="J23" s="3"/>
    </row>
    <row r="24" spans="4:10" ht="15.75" customHeight="1">
      <c r="D24" s="33"/>
      <c r="E24" s="31"/>
      <c r="F24" s="32"/>
      <c r="G24" s="33"/>
      <c r="H24" s="33"/>
      <c r="I24" s="33"/>
      <c r="J24" s="3"/>
    </row>
    <row r="25" spans="4:9" ht="15.75" customHeight="1">
      <c r="D25" s="33"/>
      <c r="E25" s="31"/>
      <c r="F25" s="32"/>
      <c r="G25" s="33"/>
      <c r="H25" s="33"/>
      <c r="I25" s="33"/>
    </row>
    <row r="26" spans="1:9" ht="15.75" customHeight="1">
      <c r="A26" s="6">
        <f>+Caractéristiques!J8</f>
        <v>10</v>
      </c>
      <c r="B26" s="1" t="s">
        <v>35</v>
      </c>
      <c r="D26" s="33"/>
      <c r="E26" s="31"/>
      <c r="F26" s="32"/>
      <c r="G26" s="33"/>
      <c r="H26" s="33"/>
      <c r="I26" s="33"/>
    </row>
    <row r="27" spans="2:11" ht="15.75" customHeight="1">
      <c r="B27" s="58" t="s">
        <v>37</v>
      </c>
      <c r="C27" s="52">
        <f aca="true" t="shared" si="2" ref="C27:C34">+$A$26+F27+G27+I27+H27</f>
        <v>10</v>
      </c>
      <c r="D27" s="30"/>
      <c r="E27" s="56"/>
      <c r="F27" s="57">
        <f aca="true" t="shared" si="3" ref="F27:F34">+D27+E27*3</f>
        <v>0</v>
      </c>
      <c r="G27" s="30"/>
      <c r="H27" s="30"/>
      <c r="I27" s="30"/>
      <c r="K27" s="2"/>
    </row>
    <row r="28" spans="2:11" ht="15.75" customHeight="1">
      <c r="B28" s="58" t="s">
        <v>7</v>
      </c>
      <c r="C28" s="52">
        <f t="shared" si="2"/>
        <v>10</v>
      </c>
      <c r="D28" s="30"/>
      <c r="E28" s="56"/>
      <c r="F28" s="57">
        <f t="shared" si="3"/>
        <v>0</v>
      </c>
      <c r="G28" s="30"/>
      <c r="H28" s="30"/>
      <c r="I28" s="30"/>
      <c r="J28" s="3"/>
      <c r="K28" s="2"/>
    </row>
    <row r="29" spans="2:11" ht="15.75" customHeight="1">
      <c r="B29" s="58" t="s">
        <v>11</v>
      </c>
      <c r="C29" s="52">
        <f t="shared" si="2"/>
        <v>14</v>
      </c>
      <c r="D29" s="30">
        <v>1</v>
      </c>
      <c r="E29" s="56">
        <v>1</v>
      </c>
      <c r="F29" s="57">
        <f t="shared" si="3"/>
        <v>4</v>
      </c>
      <c r="G29" s="30"/>
      <c r="H29" s="30"/>
      <c r="I29" s="30"/>
      <c r="J29" s="3"/>
      <c r="K29" s="2"/>
    </row>
    <row r="30" spans="2:11" ht="15.75" customHeight="1">
      <c r="B30" s="58" t="s">
        <v>17</v>
      </c>
      <c r="C30" s="52">
        <f t="shared" si="2"/>
        <v>23</v>
      </c>
      <c r="D30" s="30">
        <v>13</v>
      </c>
      <c r="E30" s="56"/>
      <c r="F30" s="57">
        <f t="shared" si="3"/>
        <v>13</v>
      </c>
      <c r="G30" s="30"/>
      <c r="H30" s="30"/>
      <c r="I30" s="30"/>
      <c r="J30" s="3"/>
      <c r="K30" s="2"/>
    </row>
    <row r="31" spans="2:11" ht="15.75" customHeight="1">
      <c r="B31" s="58" t="s">
        <v>108</v>
      </c>
      <c r="C31" s="52">
        <f>+$A$26+F31+G31+I31+H31</f>
        <v>10</v>
      </c>
      <c r="D31" s="30"/>
      <c r="E31" s="56"/>
      <c r="F31" s="57">
        <f t="shared" si="3"/>
        <v>0</v>
      </c>
      <c r="G31" s="30"/>
      <c r="H31" s="30"/>
      <c r="I31" s="30"/>
      <c r="J31" s="3"/>
      <c r="K31" s="2"/>
    </row>
    <row r="32" spans="2:11" ht="15.75" customHeight="1">
      <c r="B32" s="58" t="s">
        <v>18</v>
      </c>
      <c r="C32" s="52">
        <f t="shared" si="2"/>
        <v>10</v>
      </c>
      <c r="D32" s="30"/>
      <c r="E32" s="56"/>
      <c r="F32" s="57">
        <f t="shared" si="3"/>
        <v>0</v>
      </c>
      <c r="G32" s="30"/>
      <c r="H32" s="30"/>
      <c r="I32" s="30"/>
      <c r="J32" s="3"/>
      <c r="K32" s="2"/>
    </row>
    <row r="33" spans="2:11" ht="15.75" customHeight="1">
      <c r="B33" s="58" t="s">
        <v>20</v>
      </c>
      <c r="C33" s="52">
        <f t="shared" si="2"/>
        <v>14</v>
      </c>
      <c r="D33" s="30">
        <v>1</v>
      </c>
      <c r="E33" s="56">
        <v>1</v>
      </c>
      <c r="F33" s="57">
        <f t="shared" si="3"/>
        <v>4</v>
      </c>
      <c r="G33" s="30"/>
      <c r="H33" s="30"/>
      <c r="I33" s="30"/>
      <c r="J33" s="3"/>
      <c r="K33" s="2"/>
    </row>
    <row r="34" spans="2:11" ht="15.75" customHeight="1">
      <c r="B34" s="58" t="s">
        <v>21</v>
      </c>
      <c r="C34" s="52">
        <f t="shared" si="2"/>
        <v>15</v>
      </c>
      <c r="D34" s="30">
        <v>2</v>
      </c>
      <c r="E34" s="56"/>
      <c r="F34" s="57">
        <f t="shared" si="3"/>
        <v>2</v>
      </c>
      <c r="G34" s="30">
        <v>2</v>
      </c>
      <c r="H34" s="30"/>
      <c r="I34" s="30">
        <v>1</v>
      </c>
      <c r="J34" s="7" t="s">
        <v>188</v>
      </c>
      <c r="K34" s="2"/>
    </row>
    <row r="35" spans="4:11" ht="15.75" customHeight="1">
      <c r="D35" s="33"/>
      <c r="E35" s="31"/>
      <c r="F35" s="32"/>
      <c r="G35" s="33"/>
      <c r="H35" s="33"/>
      <c r="I35" s="33"/>
      <c r="J35" s="3"/>
      <c r="K35" s="2"/>
    </row>
    <row r="36" spans="4:9" ht="15.75" customHeight="1">
      <c r="D36" s="33"/>
      <c r="E36" s="31"/>
      <c r="F36" s="32"/>
      <c r="G36" s="33"/>
      <c r="H36" s="33"/>
      <c r="I36" s="33"/>
    </row>
    <row r="37" spans="1:9" ht="15.75" customHeight="1">
      <c r="A37" s="6">
        <f>+Caractéristiques!J5</f>
        <v>11</v>
      </c>
      <c r="B37" s="1" t="s">
        <v>36</v>
      </c>
      <c r="D37" s="33"/>
      <c r="E37" s="31"/>
      <c r="F37" s="32"/>
      <c r="G37" s="33"/>
      <c r="H37" s="33"/>
      <c r="I37" s="33"/>
    </row>
    <row r="38" spans="2:11" ht="15.75" customHeight="1">
      <c r="B38" s="58" t="s">
        <v>3</v>
      </c>
      <c r="C38" s="52">
        <f>+$A$37+F38+G38+I38+H38</f>
        <v>15</v>
      </c>
      <c r="D38" s="30">
        <v>4</v>
      </c>
      <c r="E38" s="56"/>
      <c r="F38" s="57">
        <f>+D38+E38*3</f>
        <v>4</v>
      </c>
      <c r="G38" s="30"/>
      <c r="H38" s="30"/>
      <c r="I38" s="30"/>
      <c r="K38" s="2"/>
    </row>
    <row r="39" spans="2:11" ht="15.75" customHeight="1">
      <c r="B39" s="58" t="s">
        <v>8</v>
      </c>
      <c r="C39" s="52">
        <f>+$A$37+F39+G39+I39+H39</f>
        <v>11</v>
      </c>
      <c r="D39" s="30"/>
      <c r="E39" s="56"/>
      <c r="F39" s="57">
        <f>+D39+E39*3</f>
        <v>0</v>
      </c>
      <c r="G39" s="30"/>
      <c r="H39" s="30"/>
      <c r="I39" s="30"/>
      <c r="J39" s="3"/>
      <c r="K39" s="2"/>
    </row>
    <row r="40" spans="2:11" ht="15.75" customHeight="1">
      <c r="B40" s="58" t="s">
        <v>38</v>
      </c>
      <c r="C40" s="52">
        <f>+$A$37+F40+G40+I40+H40</f>
        <v>16</v>
      </c>
      <c r="D40" s="30"/>
      <c r="E40" s="56"/>
      <c r="F40" s="57">
        <f>+D40+E40*3</f>
        <v>0</v>
      </c>
      <c r="G40" s="30"/>
      <c r="H40" s="30"/>
      <c r="I40" s="30">
        <v>5</v>
      </c>
      <c r="J40" s="7" t="s">
        <v>162</v>
      </c>
      <c r="K40" s="2"/>
    </row>
    <row r="41" spans="2:11" ht="15.75" customHeight="1">
      <c r="B41" s="58" t="s">
        <v>10</v>
      </c>
      <c r="C41" s="52">
        <f>+$A$37+F41+G41+I41+H41</f>
        <v>15</v>
      </c>
      <c r="D41" s="30">
        <v>4</v>
      </c>
      <c r="E41" s="56"/>
      <c r="F41" s="57">
        <f>+D41+E41*3</f>
        <v>4</v>
      </c>
      <c r="G41" s="30"/>
      <c r="H41" s="30"/>
      <c r="I41" s="30"/>
      <c r="J41" s="3"/>
      <c r="K41" s="2"/>
    </row>
    <row r="42" spans="2:11" ht="15.75" customHeight="1">
      <c r="B42" s="58" t="s">
        <v>13</v>
      </c>
      <c r="C42" s="52">
        <f>+$A$37+F42+G42+I42+H42</f>
        <v>11</v>
      </c>
      <c r="D42" s="30"/>
      <c r="E42" s="56"/>
      <c r="F42" s="57">
        <f>+D42+E42*3</f>
        <v>0</v>
      </c>
      <c r="G42" s="30"/>
      <c r="H42" s="30"/>
      <c r="I42" s="30"/>
      <c r="J42" s="3"/>
      <c r="K42" s="2"/>
    </row>
    <row r="43" spans="4:11" ht="15.75" customHeight="1">
      <c r="D43" s="33"/>
      <c r="E43" s="31"/>
      <c r="F43" s="32"/>
      <c r="G43" s="33"/>
      <c r="H43" s="33"/>
      <c r="I43" s="33"/>
      <c r="J43" s="3"/>
      <c r="K43" s="2"/>
    </row>
    <row r="44" spans="4:11" ht="15.75" customHeight="1">
      <c r="D44" s="33"/>
      <c r="E44" s="31"/>
      <c r="F44" s="32"/>
      <c r="G44" s="33"/>
      <c r="H44" s="33"/>
      <c r="I44" s="33"/>
      <c r="K44" s="2"/>
    </row>
    <row r="45" spans="1:11" ht="15.75" customHeight="1">
      <c r="A45" s="6">
        <f>+Caractéristiques!J4</f>
        <v>0</v>
      </c>
      <c r="B45" s="1" t="s">
        <v>39</v>
      </c>
      <c r="D45" s="33"/>
      <c r="E45" s="31"/>
      <c r="F45" s="32"/>
      <c r="G45" s="33"/>
      <c r="H45" s="33"/>
      <c r="I45" s="33"/>
      <c r="K45" s="2"/>
    </row>
    <row r="46" spans="2:11" ht="15.75" customHeight="1">
      <c r="B46" s="58" t="s">
        <v>6</v>
      </c>
      <c r="C46" s="52">
        <f>+$A$45+F46+G46+I46+H46</f>
        <v>21</v>
      </c>
      <c r="D46" s="30">
        <v>18</v>
      </c>
      <c r="E46" s="56">
        <v>1</v>
      </c>
      <c r="F46" s="57">
        <f>+D46+E46*3</f>
        <v>21</v>
      </c>
      <c r="G46" s="30"/>
      <c r="H46" s="30"/>
      <c r="I46" s="30"/>
      <c r="K46" s="2"/>
    </row>
    <row r="47" spans="4:11" ht="15.75" customHeight="1">
      <c r="D47" s="33"/>
      <c r="E47" s="31"/>
      <c r="F47" s="32"/>
      <c r="G47" s="33"/>
      <c r="H47" s="33"/>
      <c r="I47" s="33"/>
      <c r="J47" s="3"/>
      <c r="K47" s="2"/>
    </row>
    <row r="48" spans="4:9" ht="15.75" customHeight="1">
      <c r="D48" s="33"/>
      <c r="E48" s="31"/>
      <c r="F48" s="32"/>
      <c r="G48" s="33"/>
      <c r="H48" s="33"/>
      <c r="I48" s="33"/>
    </row>
    <row r="49" spans="1:9" ht="15.75" customHeight="1">
      <c r="A49" s="6">
        <f>+Caractéristiques!J3</f>
        <v>0</v>
      </c>
      <c r="B49" s="1" t="s">
        <v>40</v>
      </c>
      <c r="D49" s="33"/>
      <c r="E49" s="31"/>
      <c r="F49" s="32"/>
      <c r="G49" s="33"/>
      <c r="H49" s="33"/>
      <c r="I49" s="33"/>
    </row>
    <row r="50" spans="2:11" ht="15.75" customHeight="1">
      <c r="B50" s="58" t="s">
        <v>5</v>
      </c>
      <c r="C50" s="52">
        <f>+$A$49+F50+G50+I50+H50</f>
        <v>0</v>
      </c>
      <c r="D50" s="30"/>
      <c r="E50" s="56"/>
      <c r="F50" s="57">
        <f>+D50+E50*3</f>
        <v>0</v>
      </c>
      <c r="G50" s="30"/>
      <c r="H50" s="30"/>
      <c r="I50" s="30"/>
      <c r="K50" s="2"/>
    </row>
    <row r="51" spans="2:11" ht="15.75" customHeight="1">
      <c r="B51" s="58" t="s">
        <v>41</v>
      </c>
      <c r="C51" s="52">
        <f>+$A$49+F51+G51+I51+H51</f>
        <v>8</v>
      </c>
      <c r="D51" s="30">
        <v>8</v>
      </c>
      <c r="E51" s="56"/>
      <c r="F51" s="57">
        <f>+D51+E51*3</f>
        <v>8</v>
      </c>
      <c r="G51" s="30"/>
      <c r="H51" s="30"/>
      <c r="I51" s="30"/>
      <c r="J51" s="3"/>
      <c r="K51" s="2"/>
    </row>
    <row r="52" spans="10:11" ht="15.75" customHeight="1">
      <c r="J52" s="3"/>
      <c r="K52" s="2"/>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2" sqref="A2"/>
    </sheetView>
  </sheetViews>
  <sheetFormatPr defaultColWidth="11.421875" defaultRowHeight="15"/>
  <cols>
    <col min="1" max="1" width="26.421875" style="24" customWidth="1"/>
    <col min="2" max="2" width="10.57421875" style="24" customWidth="1"/>
    <col min="3" max="3" width="6.7109375" style="24" customWidth="1"/>
    <col min="4" max="4" width="11.57421875" style="24" customWidth="1"/>
    <col min="5" max="14" width="12.7109375" style="24" customWidth="1"/>
    <col min="15" max="16384" width="11.57421875" style="24" customWidth="1"/>
  </cols>
  <sheetData>
    <row r="1" spans="1:17" ht="21">
      <c r="A1" s="45" t="s">
        <v>459</v>
      </c>
      <c r="B1" s="23">
        <v>0</v>
      </c>
      <c r="C1" s="45"/>
      <c r="D1" s="130" t="s">
        <v>93</v>
      </c>
      <c r="E1" s="236" t="s">
        <v>138</v>
      </c>
      <c r="F1" s="237"/>
      <c r="G1" s="238"/>
      <c r="H1" s="239" t="s">
        <v>139</v>
      </c>
      <c r="I1" s="141"/>
      <c r="J1" s="241" t="s">
        <v>141</v>
      </c>
      <c r="K1" s="242"/>
      <c r="L1" s="242"/>
      <c r="M1" s="243"/>
      <c r="N1" s="244" t="s">
        <v>146</v>
      </c>
      <c r="O1" s="245"/>
      <c r="P1" s="245"/>
      <c r="Q1" s="246"/>
    </row>
    <row r="2" spans="1:17" ht="30" customHeight="1">
      <c r="A2" s="212" t="s">
        <v>460</v>
      </c>
      <c r="B2" s="45"/>
      <c r="C2" s="45"/>
      <c r="D2" s="131" t="s">
        <v>140</v>
      </c>
      <c r="E2" s="133" t="s">
        <v>84</v>
      </c>
      <c r="F2" s="49" t="s">
        <v>97</v>
      </c>
      <c r="G2" s="137" t="s">
        <v>265</v>
      </c>
      <c r="H2" s="240"/>
      <c r="I2" s="142"/>
      <c r="J2" s="119" t="s">
        <v>142</v>
      </c>
      <c r="K2" s="111" t="s">
        <v>143</v>
      </c>
      <c r="L2" s="111" t="s">
        <v>144</v>
      </c>
      <c r="M2" s="209" t="s">
        <v>458</v>
      </c>
      <c r="N2" s="123" t="s">
        <v>142</v>
      </c>
      <c r="O2" s="117" t="s">
        <v>143</v>
      </c>
      <c r="P2" s="117" t="s">
        <v>144</v>
      </c>
      <c r="Q2" s="124" t="s">
        <v>145</v>
      </c>
    </row>
    <row r="3" spans="1:17" ht="21">
      <c r="A3" s="42" t="s">
        <v>82</v>
      </c>
      <c r="B3" s="42">
        <f>SUM(D3:Q3)</f>
        <v>23</v>
      </c>
      <c r="C3" s="41"/>
      <c r="D3" s="132">
        <f>+Caractéristiques!J4</f>
        <v>0</v>
      </c>
      <c r="E3" s="134">
        <v>2</v>
      </c>
      <c r="F3" s="47">
        <v>3</v>
      </c>
      <c r="G3" s="66">
        <v>0</v>
      </c>
      <c r="H3" s="139"/>
      <c r="I3" s="143"/>
      <c r="J3" s="120">
        <v>4</v>
      </c>
      <c r="K3" s="114">
        <v>4</v>
      </c>
      <c r="L3" s="114"/>
      <c r="M3" s="210">
        <f>IF($B$1=1,-(J3+K3+L3),0)</f>
        <v>0</v>
      </c>
      <c r="N3" s="125">
        <f>+Caractéristiques!J8</f>
        <v>10</v>
      </c>
      <c r="O3" s="118">
        <v>4</v>
      </c>
      <c r="P3" s="118">
        <v>-4</v>
      </c>
      <c r="Q3" s="126"/>
    </row>
    <row r="4" spans="1:17" ht="21">
      <c r="A4" s="42" t="s">
        <v>83</v>
      </c>
      <c r="B4" s="42">
        <f>SUM(D4:Q4)</f>
        <v>34</v>
      </c>
      <c r="C4" s="41"/>
      <c r="D4" s="132">
        <f>+Caractéristiques!J5</f>
        <v>11</v>
      </c>
      <c r="E4" s="134">
        <v>2</v>
      </c>
      <c r="F4" s="47">
        <v>3</v>
      </c>
      <c r="G4" s="66">
        <v>0</v>
      </c>
      <c r="H4" s="139"/>
      <c r="I4" s="143"/>
      <c r="J4" s="120">
        <v>4</v>
      </c>
      <c r="K4" s="114">
        <v>4</v>
      </c>
      <c r="L4" s="114"/>
      <c r="M4" s="210">
        <f>IF($B$1=1,-(J4+K4+L4),0)</f>
        <v>0</v>
      </c>
      <c r="N4" s="125">
        <f>+$N$3</f>
        <v>10</v>
      </c>
      <c r="O4" s="118">
        <v>4</v>
      </c>
      <c r="P4" s="118">
        <v>-4</v>
      </c>
      <c r="Q4" s="126"/>
    </row>
    <row r="5" spans="1:17" ht="21" thickBot="1">
      <c r="A5" s="42" t="s">
        <v>81</v>
      </c>
      <c r="B5" s="42">
        <f>SUM(D5:Q5)</f>
        <v>35</v>
      </c>
      <c r="C5" s="41"/>
      <c r="D5" s="132">
        <f>+Caractéristiques!J7</f>
        <v>0</v>
      </c>
      <c r="E5" s="135">
        <v>5</v>
      </c>
      <c r="F5" s="136">
        <v>7</v>
      </c>
      <c r="G5" s="138">
        <v>3</v>
      </c>
      <c r="H5" s="140">
        <v>2</v>
      </c>
      <c r="I5" s="144"/>
      <c r="J5" s="121">
        <v>4</v>
      </c>
      <c r="K5" s="122">
        <v>4</v>
      </c>
      <c r="L5" s="122"/>
      <c r="M5" s="211">
        <f>IF($B$1=1,-(J5+K5+L5),0)</f>
        <v>0</v>
      </c>
      <c r="N5" s="127">
        <f>+N3</f>
        <v>10</v>
      </c>
      <c r="O5" s="128">
        <v>4</v>
      </c>
      <c r="P5" s="128">
        <v>-4</v>
      </c>
      <c r="Q5" s="129"/>
    </row>
    <row r="8" ht="21">
      <c r="A8" s="50" t="s">
        <v>147</v>
      </c>
    </row>
    <row r="9" spans="1:17" ht="21">
      <c r="A9" s="23" t="s">
        <v>148</v>
      </c>
      <c r="B9" s="23"/>
      <c r="C9" s="23"/>
      <c r="D9" s="23"/>
      <c r="E9" s="23"/>
      <c r="F9" s="23"/>
      <c r="G9" s="23"/>
      <c r="H9" s="23"/>
      <c r="I9" s="23"/>
      <c r="J9" s="23"/>
      <c r="K9" s="23"/>
      <c r="L9" s="23"/>
      <c r="M9" s="23"/>
      <c r="N9" s="23"/>
      <c r="O9" s="23"/>
      <c r="P9" s="23"/>
      <c r="Q9" s="23"/>
    </row>
    <row r="10" spans="1:17" ht="21">
      <c r="A10" s="23"/>
      <c r="B10" s="23"/>
      <c r="C10" s="23"/>
      <c r="D10" s="23"/>
      <c r="E10" s="23"/>
      <c r="F10" s="23"/>
      <c r="G10" s="23"/>
      <c r="H10" s="23"/>
      <c r="I10" s="23"/>
      <c r="J10" s="23"/>
      <c r="K10" s="23"/>
      <c r="L10" s="23"/>
      <c r="M10" s="23"/>
      <c r="N10" s="23"/>
      <c r="O10" s="23"/>
      <c r="P10" s="23"/>
      <c r="Q10" s="23"/>
    </row>
    <row r="11" spans="1:17" ht="21">
      <c r="A11" s="23"/>
      <c r="B11" s="23"/>
      <c r="C11" s="23"/>
      <c r="D11" s="23"/>
      <c r="E11" s="23"/>
      <c r="F11" s="23"/>
      <c r="G11" s="23"/>
      <c r="H11" s="23"/>
      <c r="I11" s="23"/>
      <c r="J11" s="23"/>
      <c r="K11" s="23"/>
      <c r="L11" s="23"/>
      <c r="M11" s="23"/>
      <c r="N11" s="23"/>
      <c r="O11" s="23"/>
      <c r="P11" s="23"/>
      <c r="Q11" s="23"/>
    </row>
    <row r="13" ht="21">
      <c r="A13" s="112" t="s">
        <v>149</v>
      </c>
    </row>
    <row r="14" spans="1:17" ht="21">
      <c r="A14" s="113" t="s">
        <v>142</v>
      </c>
      <c r="B14" s="23" t="s">
        <v>448</v>
      </c>
      <c r="C14" s="23"/>
      <c r="D14" s="23"/>
      <c r="E14" s="23"/>
      <c r="F14" s="23"/>
      <c r="G14" s="23"/>
      <c r="H14" s="23"/>
      <c r="I14" s="23"/>
      <c r="J14" s="23"/>
      <c r="K14" s="23"/>
      <c r="L14" s="23"/>
      <c r="M14" s="23"/>
      <c r="N14" s="23"/>
      <c r="O14" s="23"/>
      <c r="P14" s="23"/>
      <c r="Q14" s="23"/>
    </row>
    <row r="15" spans="1:17" ht="21">
      <c r="A15" s="113" t="s">
        <v>143</v>
      </c>
      <c r="B15" s="23" t="s">
        <v>214</v>
      </c>
      <c r="C15" s="23"/>
      <c r="D15" s="23"/>
      <c r="E15" s="23"/>
      <c r="F15" s="23"/>
      <c r="G15" s="23"/>
      <c r="H15" s="23"/>
      <c r="I15" s="23"/>
      <c r="J15" s="23"/>
      <c r="K15" s="23"/>
      <c r="L15" s="23"/>
      <c r="M15" s="23"/>
      <c r="N15" s="23"/>
      <c r="O15" s="23"/>
      <c r="P15" s="23"/>
      <c r="Q15" s="23"/>
    </row>
    <row r="16" spans="1:17" ht="21">
      <c r="A16" s="113" t="s">
        <v>144</v>
      </c>
      <c r="B16" s="23"/>
      <c r="C16" s="23"/>
      <c r="D16" s="23"/>
      <c r="E16" s="23"/>
      <c r="F16" s="23"/>
      <c r="G16" s="23"/>
      <c r="H16" s="23"/>
      <c r="I16" s="23"/>
      <c r="J16" s="23"/>
      <c r="K16" s="23"/>
      <c r="L16" s="23"/>
      <c r="M16" s="23"/>
      <c r="N16" s="23"/>
      <c r="O16" s="23"/>
      <c r="P16" s="23"/>
      <c r="Q16" s="23"/>
    </row>
    <row r="18" ht="21">
      <c r="A18" s="115" t="s">
        <v>152</v>
      </c>
    </row>
    <row r="19" spans="1:17" ht="21">
      <c r="A19" s="116" t="s">
        <v>142</v>
      </c>
      <c r="B19" s="23" t="s">
        <v>153</v>
      </c>
      <c r="C19" s="23"/>
      <c r="D19" s="23"/>
      <c r="E19" s="23"/>
      <c r="F19" s="23"/>
      <c r="G19" s="23"/>
      <c r="H19" s="23"/>
      <c r="I19" s="23"/>
      <c r="J19" s="23"/>
      <c r="K19" s="23"/>
      <c r="L19" s="23"/>
      <c r="M19" s="23"/>
      <c r="N19" s="23"/>
      <c r="O19" s="23"/>
      <c r="P19" s="23"/>
      <c r="Q19" s="23"/>
    </row>
    <row r="20" spans="1:17" ht="21">
      <c r="A20" s="116" t="s">
        <v>143</v>
      </c>
      <c r="B20" s="23" t="s">
        <v>469</v>
      </c>
      <c r="C20" s="23"/>
      <c r="D20" s="23"/>
      <c r="E20" s="23"/>
      <c r="F20" s="23"/>
      <c r="G20" s="23"/>
      <c r="H20" s="23"/>
      <c r="I20" s="23"/>
      <c r="J20" s="23"/>
      <c r="K20" s="23"/>
      <c r="L20" s="23"/>
      <c r="M20" s="23"/>
      <c r="N20" s="23"/>
      <c r="O20" s="23"/>
      <c r="P20" s="23"/>
      <c r="Q20" s="23"/>
    </row>
    <row r="21" spans="1:17" ht="21">
      <c r="A21" s="116" t="s">
        <v>144</v>
      </c>
      <c r="B21" s="23" t="s">
        <v>470</v>
      </c>
      <c r="C21" s="23"/>
      <c r="D21" s="23"/>
      <c r="E21" s="23"/>
      <c r="F21" s="23"/>
      <c r="G21" s="23"/>
      <c r="H21" s="23"/>
      <c r="I21" s="23"/>
      <c r="J21" s="23"/>
      <c r="K21" s="23"/>
      <c r="L21" s="23"/>
      <c r="M21" s="23"/>
      <c r="N21" s="23"/>
      <c r="O21" s="23"/>
      <c r="P21" s="23"/>
      <c r="Q21" s="23"/>
    </row>
    <row r="22" spans="1:17" ht="21">
      <c r="A22" s="116" t="s">
        <v>145</v>
      </c>
      <c r="B22" s="23"/>
      <c r="C22" s="23"/>
      <c r="D22" s="23"/>
      <c r="E22" s="23"/>
      <c r="F22" s="23"/>
      <c r="G22" s="23"/>
      <c r="H22" s="23"/>
      <c r="I22" s="23"/>
      <c r="J22" s="23"/>
      <c r="K22" s="23"/>
      <c r="L22" s="23"/>
      <c r="M22" s="23"/>
      <c r="N22" s="23"/>
      <c r="O22" s="23"/>
      <c r="P22" s="23"/>
      <c r="Q22" s="23"/>
    </row>
  </sheetData>
  <sheetProtection/>
  <mergeCells count="4">
    <mergeCell ref="E1:G1"/>
    <mergeCell ref="H1:H2"/>
    <mergeCell ref="J1:M1"/>
    <mergeCell ref="N1:Q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E16" sqref="E16"/>
    </sheetView>
  </sheetViews>
  <sheetFormatPr defaultColWidth="11.421875" defaultRowHeight="15"/>
  <cols>
    <col min="1" max="1" width="27.7109375" style="24" customWidth="1"/>
    <col min="2" max="2" width="9.140625" style="24" customWidth="1"/>
    <col min="3" max="12" width="15.7109375" style="24" customWidth="1"/>
    <col min="13" max="16384" width="11.57421875" style="24" customWidth="1"/>
  </cols>
  <sheetData>
    <row r="1" spans="2:10" ht="21">
      <c r="B1" s="63" t="s">
        <v>2</v>
      </c>
      <c r="C1" s="62" t="s">
        <v>155</v>
      </c>
      <c r="D1" s="62" t="s">
        <v>77</v>
      </c>
      <c r="E1" s="62" t="s">
        <v>484</v>
      </c>
      <c r="F1" s="62" t="s">
        <v>154</v>
      </c>
      <c r="G1" s="62" t="s">
        <v>156</v>
      </c>
      <c r="H1" s="62" t="s">
        <v>157</v>
      </c>
      <c r="I1" s="62" t="s">
        <v>160</v>
      </c>
      <c r="J1" s="62" t="s">
        <v>24</v>
      </c>
    </row>
    <row r="3" spans="1:10" ht="21">
      <c r="A3" s="63" t="s">
        <v>112</v>
      </c>
      <c r="B3" s="62">
        <f>SUM(C3:J3)+10</f>
        <v>40</v>
      </c>
      <c r="C3" s="47">
        <v>5</v>
      </c>
      <c r="D3" s="47">
        <v>4</v>
      </c>
      <c r="E3" s="47">
        <v>-1</v>
      </c>
      <c r="F3" s="47"/>
      <c r="G3" s="47"/>
      <c r="H3" s="47">
        <v>11</v>
      </c>
      <c r="I3" s="47"/>
      <c r="J3" s="64">
        <f>+Caractéristiques!J5</f>
        <v>11</v>
      </c>
    </row>
    <row r="4" spans="1:10" ht="21">
      <c r="A4" s="63" t="s">
        <v>113</v>
      </c>
      <c r="B4" s="62">
        <f>+B3-C3-D3-G3</f>
        <v>31</v>
      </c>
      <c r="C4" s="44" t="s">
        <v>158</v>
      </c>
      <c r="D4" s="44" t="s">
        <v>158</v>
      </c>
      <c r="E4" s="44" t="s">
        <v>161</v>
      </c>
      <c r="F4" s="44" t="s">
        <v>161</v>
      </c>
      <c r="G4" s="44" t="s">
        <v>158</v>
      </c>
      <c r="H4" s="44" t="s">
        <v>161</v>
      </c>
      <c r="I4" s="44" t="s">
        <v>161</v>
      </c>
      <c r="J4" s="44" t="s">
        <v>161</v>
      </c>
    </row>
    <row r="5" spans="1:10" ht="21">
      <c r="A5" s="63" t="s">
        <v>114</v>
      </c>
      <c r="B5" s="62">
        <f>+B3-I3-J3</f>
        <v>29</v>
      </c>
      <c r="C5" s="44" t="s">
        <v>161</v>
      </c>
      <c r="D5" s="44" t="s">
        <v>161</v>
      </c>
      <c r="E5" s="44" t="s">
        <v>161</v>
      </c>
      <c r="F5" s="44" t="s">
        <v>161</v>
      </c>
      <c r="G5" s="44" t="s">
        <v>161</v>
      </c>
      <c r="H5" s="44" t="s">
        <v>161</v>
      </c>
      <c r="I5" s="44" t="s">
        <v>158</v>
      </c>
      <c r="J5" s="44" t="s">
        <v>158</v>
      </c>
    </row>
    <row r="7" spans="3:10" ht="21">
      <c r="C7" s="247" t="s">
        <v>410</v>
      </c>
      <c r="D7" s="247" t="s">
        <v>159</v>
      </c>
      <c r="E7" s="247" t="s">
        <v>477</v>
      </c>
      <c r="F7" s="247"/>
      <c r="G7" s="247" t="s">
        <v>477</v>
      </c>
      <c r="H7" s="247" t="s">
        <v>477</v>
      </c>
      <c r="I7" s="247"/>
      <c r="J7" s="247"/>
    </row>
    <row r="8" spans="3:10" ht="21">
      <c r="C8" s="247"/>
      <c r="D8" s="247"/>
      <c r="E8" s="247"/>
      <c r="F8" s="247"/>
      <c r="G8" s="247"/>
      <c r="H8" s="247"/>
      <c r="I8" s="247"/>
      <c r="J8" s="247"/>
    </row>
    <row r="9" spans="3:10" ht="21">
      <c r="C9" s="247"/>
      <c r="D9" s="247"/>
      <c r="E9" s="247"/>
      <c r="F9" s="247"/>
      <c r="G9" s="247"/>
      <c r="H9" s="247"/>
      <c r="I9" s="247"/>
      <c r="J9" s="247"/>
    </row>
    <row r="10" spans="3:10" ht="21">
      <c r="C10" s="247"/>
      <c r="D10" s="247"/>
      <c r="E10" s="247"/>
      <c r="F10" s="247"/>
      <c r="G10" s="247"/>
      <c r="H10" s="247"/>
      <c r="I10" s="247"/>
      <c r="J10" s="247"/>
    </row>
    <row r="11" spans="3:10" ht="21">
      <c r="C11" s="247"/>
      <c r="D11" s="247"/>
      <c r="E11" s="247"/>
      <c r="F11" s="247"/>
      <c r="G11" s="247"/>
      <c r="H11" s="247"/>
      <c r="I11" s="247"/>
      <c r="J11" s="247"/>
    </row>
    <row r="12" spans="3:10" ht="21">
      <c r="C12" s="247"/>
      <c r="D12" s="247"/>
      <c r="E12" s="247"/>
      <c r="F12" s="247"/>
      <c r="G12" s="247"/>
      <c r="H12" s="247"/>
      <c r="I12" s="247"/>
      <c r="J12" s="247"/>
    </row>
    <row r="13" spans="3:10" ht="21">
      <c r="C13" s="247"/>
      <c r="D13" s="247"/>
      <c r="E13" s="247"/>
      <c r="F13" s="247"/>
      <c r="G13" s="247"/>
      <c r="H13" s="247"/>
      <c r="I13" s="247"/>
      <c r="J13" s="247"/>
    </row>
    <row r="14" spans="3:10" ht="21">
      <c r="C14" s="247"/>
      <c r="D14" s="247"/>
      <c r="E14" s="247"/>
      <c r="F14" s="247"/>
      <c r="G14" s="247"/>
      <c r="H14" s="247"/>
      <c r="I14" s="247"/>
      <c r="J14" s="247"/>
    </row>
    <row r="15" spans="3:10" ht="21">
      <c r="C15" s="247"/>
      <c r="D15" s="247"/>
      <c r="E15" s="247"/>
      <c r="F15" s="247"/>
      <c r="G15" s="247"/>
      <c r="H15" s="247"/>
      <c r="I15" s="247"/>
      <c r="J15" s="247"/>
    </row>
  </sheetData>
  <sheetProtection/>
  <mergeCells count="8">
    <mergeCell ref="H7:H15"/>
    <mergeCell ref="J7:J15"/>
    <mergeCell ref="I7:I15"/>
    <mergeCell ref="C7:C15"/>
    <mergeCell ref="D7:D15"/>
    <mergeCell ref="E7:E15"/>
    <mergeCell ref="F7:F15"/>
    <mergeCell ref="G7:G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61"/>
  <sheetViews>
    <sheetView showGridLines="0" zoomScalePageLayoutView="0" workbookViewId="0" topLeftCell="A13">
      <selection activeCell="A17" sqref="A17:F17"/>
    </sheetView>
  </sheetViews>
  <sheetFormatPr defaultColWidth="11.421875" defaultRowHeight="15"/>
  <cols>
    <col min="1" max="1" width="38.140625" style="24" customWidth="1"/>
    <col min="2" max="2" width="7.8515625" style="24" customWidth="1"/>
    <col min="3" max="3" width="11.57421875" style="43" customWidth="1"/>
    <col min="4" max="16384" width="11.57421875" style="24" customWidth="1"/>
  </cols>
  <sheetData>
    <row r="1" spans="4:7" ht="21">
      <c r="D1" s="36" t="s">
        <v>176</v>
      </c>
      <c r="G1" s="24">
        <f>+B6+H13+G15+G20</f>
        <v>137</v>
      </c>
    </row>
    <row r="2" spans="4:7" ht="21">
      <c r="D2" s="36" t="s">
        <v>177</v>
      </c>
      <c r="G2" s="24">
        <f>+G20</f>
        <v>56</v>
      </c>
    </row>
    <row r="3" spans="1:2" ht="21">
      <c r="A3" s="36" t="s">
        <v>128</v>
      </c>
      <c r="B3" s="36"/>
    </row>
    <row r="4" spans="1:2" ht="21">
      <c r="A4" s="46" t="s">
        <v>133</v>
      </c>
      <c r="B4" s="44">
        <f>+B13</f>
        <v>18</v>
      </c>
    </row>
    <row r="5" spans="1:2" ht="21">
      <c r="A5" s="46" t="s">
        <v>163</v>
      </c>
      <c r="B5" s="44">
        <f>+Caractéristiques!J4</f>
        <v>0</v>
      </c>
    </row>
    <row r="6" spans="1:2" ht="21">
      <c r="A6" s="46" t="s">
        <v>164</v>
      </c>
      <c r="B6" s="44">
        <f>+B5*B4</f>
        <v>0</v>
      </c>
    </row>
    <row r="8" spans="1:7" ht="21">
      <c r="A8" s="63" t="s">
        <v>170</v>
      </c>
      <c r="B8" s="62" t="s">
        <v>0</v>
      </c>
      <c r="C8" s="44" t="s">
        <v>165</v>
      </c>
      <c r="D8" s="44" t="s">
        <v>166</v>
      </c>
      <c r="E8" s="44" t="s">
        <v>167</v>
      </c>
      <c r="F8" s="44" t="s">
        <v>168</v>
      </c>
      <c r="G8" s="44" t="s">
        <v>169</v>
      </c>
    </row>
    <row r="9" spans="1:8" ht="21">
      <c r="A9" s="65" t="s">
        <v>42</v>
      </c>
      <c r="B9" s="47">
        <v>6</v>
      </c>
      <c r="C9" s="47"/>
      <c r="D9" s="47"/>
      <c r="E9" s="47"/>
      <c r="F9" s="47"/>
      <c r="G9" s="66"/>
      <c r="H9" s="44">
        <f>SUM(C9:G9)</f>
        <v>0</v>
      </c>
    </row>
    <row r="10" spans="1:8" ht="21">
      <c r="A10" s="65" t="s">
        <v>43</v>
      </c>
      <c r="B10" s="47">
        <v>10</v>
      </c>
      <c r="C10" s="47">
        <v>61</v>
      </c>
      <c r="D10" s="47"/>
      <c r="E10" s="47"/>
      <c r="F10" s="47"/>
      <c r="G10" s="66"/>
      <c r="H10" s="44">
        <f>SUM(C10:G10)</f>
        <v>61</v>
      </c>
    </row>
    <row r="11" spans="1:8" ht="21">
      <c r="A11" s="65" t="s">
        <v>44</v>
      </c>
      <c r="B11" s="47">
        <v>2</v>
      </c>
      <c r="C11" s="47"/>
      <c r="D11" s="47"/>
      <c r="E11" s="47"/>
      <c r="F11" s="47"/>
      <c r="G11" s="66"/>
      <c r="H11" s="44">
        <f>SUM(C11:G11)</f>
        <v>0</v>
      </c>
    </row>
    <row r="12" spans="1:8" ht="21">
      <c r="A12" s="48"/>
      <c r="B12" s="47"/>
      <c r="C12" s="47"/>
      <c r="D12" s="47"/>
      <c r="E12" s="47"/>
      <c r="F12" s="47"/>
      <c r="G12" s="66"/>
      <c r="H12" s="44">
        <f>SUM(C12:G12)</f>
        <v>0</v>
      </c>
    </row>
    <row r="13" spans="2:8" ht="21">
      <c r="B13" s="62">
        <f>SUM(B9:B12)</f>
        <v>18</v>
      </c>
      <c r="D13" s="43"/>
      <c r="E13" s="43"/>
      <c r="F13" s="43"/>
      <c r="G13" s="43"/>
      <c r="H13" s="44">
        <f>SUM(H9:H12)</f>
        <v>61</v>
      </c>
    </row>
    <row r="15" spans="1:7" ht="21">
      <c r="A15" s="36" t="s">
        <v>171</v>
      </c>
      <c r="B15" s="36"/>
      <c r="G15" s="62">
        <f>SUM(G16:G18)</f>
        <v>20</v>
      </c>
    </row>
    <row r="16" spans="1:7" ht="21">
      <c r="A16" s="251" t="s">
        <v>214</v>
      </c>
      <c r="B16" s="251"/>
      <c r="C16" s="251"/>
      <c r="D16" s="251"/>
      <c r="E16" s="251"/>
      <c r="F16" s="251"/>
      <c r="G16" s="47">
        <v>20</v>
      </c>
    </row>
    <row r="17" spans="1:7" ht="21">
      <c r="A17" s="251"/>
      <c r="B17" s="251"/>
      <c r="C17" s="251"/>
      <c r="D17" s="251"/>
      <c r="E17" s="251"/>
      <c r="F17" s="251"/>
      <c r="G17" s="47"/>
    </row>
    <row r="18" spans="1:7" ht="21">
      <c r="A18" s="248"/>
      <c r="B18" s="249"/>
      <c r="C18" s="249"/>
      <c r="D18" s="249"/>
      <c r="E18" s="249"/>
      <c r="F18" s="250"/>
      <c r="G18" s="47"/>
    </row>
    <row r="20" spans="1:7" ht="21">
      <c r="A20" s="36" t="s">
        <v>172</v>
      </c>
      <c r="B20" s="36"/>
      <c r="G20" s="62">
        <f>SUM(G21:G23)</f>
        <v>56</v>
      </c>
    </row>
    <row r="21" spans="1:7" ht="21">
      <c r="A21" s="251" t="s">
        <v>173</v>
      </c>
      <c r="B21" s="251"/>
      <c r="C21" s="251"/>
      <c r="D21" s="251"/>
      <c r="E21" s="251"/>
      <c r="F21" s="251"/>
      <c r="G21" s="47">
        <f>+Caractéristiques!J8</f>
        <v>10</v>
      </c>
    </row>
    <row r="22" spans="1:7" ht="21">
      <c r="A22" s="251" t="s">
        <v>174</v>
      </c>
      <c r="B22" s="251"/>
      <c r="C22" s="251"/>
      <c r="D22" s="251"/>
      <c r="E22" s="251"/>
      <c r="F22" s="251"/>
      <c r="G22" s="47">
        <v>16</v>
      </c>
    </row>
    <row r="23" spans="1:7" ht="21">
      <c r="A23" s="248" t="s">
        <v>175</v>
      </c>
      <c r="B23" s="249"/>
      <c r="C23" s="249"/>
      <c r="D23" s="249"/>
      <c r="E23" s="249"/>
      <c r="F23" s="250"/>
      <c r="G23" s="47">
        <v>30</v>
      </c>
    </row>
    <row r="25" spans="12:13" ht="21">
      <c r="L25" s="24" t="s">
        <v>0</v>
      </c>
      <c r="M25" s="24" t="s">
        <v>319</v>
      </c>
    </row>
    <row r="26" spans="1:13" ht="21">
      <c r="A26" s="103" t="s">
        <v>318</v>
      </c>
      <c r="M26" s="24">
        <v>25</v>
      </c>
    </row>
    <row r="27" ht="21">
      <c r="A27" s="24" t="s">
        <v>285</v>
      </c>
    </row>
    <row r="28" ht="21">
      <c r="A28" s="24" t="s">
        <v>286</v>
      </c>
    </row>
    <row r="29" spans="1:13" ht="21">
      <c r="A29" s="24" t="s">
        <v>287</v>
      </c>
      <c r="L29" s="24">
        <v>8</v>
      </c>
      <c r="M29" s="24">
        <v>4</v>
      </c>
    </row>
    <row r="30" ht="21">
      <c r="A30" s="24" t="s">
        <v>288</v>
      </c>
    </row>
    <row r="31" ht="21">
      <c r="A31" s="24" t="s">
        <v>289</v>
      </c>
    </row>
    <row r="32" spans="1:13" ht="21">
      <c r="A32" s="24" t="s">
        <v>290</v>
      </c>
      <c r="L32" s="24">
        <v>9</v>
      </c>
      <c r="M32" s="24">
        <v>4</v>
      </c>
    </row>
    <row r="33" ht="21">
      <c r="A33" s="24" t="s">
        <v>291</v>
      </c>
    </row>
    <row r="34" ht="21">
      <c r="A34" s="24" t="s">
        <v>292</v>
      </c>
    </row>
    <row r="35" spans="1:13" ht="21">
      <c r="A35" s="24" t="s">
        <v>293</v>
      </c>
      <c r="L35" s="24">
        <v>10</v>
      </c>
      <c r="M35" s="24">
        <v>3</v>
      </c>
    </row>
    <row r="36" ht="21">
      <c r="A36" s="24" t="s">
        <v>294</v>
      </c>
    </row>
    <row r="37" ht="21">
      <c r="A37" s="24" t="s">
        <v>295</v>
      </c>
    </row>
    <row r="38" spans="1:13" ht="21">
      <c r="A38" s="24" t="s">
        <v>296</v>
      </c>
      <c r="L38" s="24">
        <v>11</v>
      </c>
      <c r="M38" s="24">
        <v>4</v>
      </c>
    </row>
    <row r="39" ht="21">
      <c r="A39" s="24" t="s">
        <v>297</v>
      </c>
    </row>
    <row r="40" ht="21">
      <c r="A40" s="24" t="s">
        <v>298</v>
      </c>
    </row>
    <row r="41" spans="1:13" ht="21">
      <c r="A41" s="24" t="s">
        <v>299</v>
      </c>
      <c r="L41" s="24">
        <v>12</v>
      </c>
      <c r="M41" s="24">
        <v>4</v>
      </c>
    </row>
    <row r="42" ht="21">
      <c r="A42" s="24" t="s">
        <v>300</v>
      </c>
    </row>
    <row r="43" ht="21">
      <c r="A43" s="24" t="s">
        <v>301</v>
      </c>
    </row>
    <row r="44" spans="1:13" ht="21">
      <c r="A44" s="24" t="s">
        <v>302</v>
      </c>
      <c r="L44" s="24">
        <v>13</v>
      </c>
      <c r="M44" s="24">
        <v>4</v>
      </c>
    </row>
    <row r="45" ht="21">
      <c r="A45" s="24" t="s">
        <v>303</v>
      </c>
    </row>
    <row r="46" ht="21">
      <c r="A46" s="24" t="s">
        <v>304</v>
      </c>
    </row>
    <row r="47" spans="1:13" ht="21">
      <c r="A47" s="24" t="s">
        <v>305</v>
      </c>
      <c r="L47" s="24">
        <v>14</v>
      </c>
      <c r="M47" s="24">
        <v>2</v>
      </c>
    </row>
    <row r="48" ht="21">
      <c r="A48" s="24" t="s">
        <v>306</v>
      </c>
    </row>
    <row r="49" ht="21">
      <c r="A49" s="24" t="s">
        <v>307</v>
      </c>
    </row>
    <row r="50" spans="1:13" ht="21">
      <c r="A50" s="24" t="s">
        <v>308</v>
      </c>
      <c r="L50" s="24">
        <v>15</v>
      </c>
      <c r="M50" s="24">
        <v>3</v>
      </c>
    </row>
    <row r="51" ht="21">
      <c r="A51" s="24" t="s">
        <v>309</v>
      </c>
    </row>
    <row r="52" ht="21">
      <c r="A52" s="24" t="s">
        <v>310</v>
      </c>
    </row>
    <row r="53" spans="1:13" ht="21">
      <c r="A53" s="24" t="s">
        <v>311</v>
      </c>
      <c r="L53" s="24">
        <v>16</v>
      </c>
      <c r="M53" s="24">
        <v>3</v>
      </c>
    </row>
    <row r="54" ht="21">
      <c r="A54" s="24" t="s">
        <v>312</v>
      </c>
    </row>
    <row r="55" ht="21">
      <c r="A55" s="24" t="s">
        <v>313</v>
      </c>
    </row>
    <row r="56" spans="1:13" ht="21">
      <c r="A56" s="24" t="s">
        <v>314</v>
      </c>
      <c r="L56" s="24">
        <v>17</v>
      </c>
      <c r="M56" s="24">
        <v>4</v>
      </c>
    </row>
    <row r="57" ht="21">
      <c r="A57" s="24" t="s">
        <v>315</v>
      </c>
    </row>
    <row r="58" ht="21">
      <c r="A58" s="24" t="s">
        <v>316</v>
      </c>
    </row>
    <row r="59" spans="1:13" ht="21">
      <c r="A59" s="24" t="s">
        <v>317</v>
      </c>
      <c r="L59" s="24">
        <v>18</v>
      </c>
      <c r="M59" s="24">
        <v>1</v>
      </c>
    </row>
    <row r="61" ht="21">
      <c r="M61" s="24">
        <f>SUM(M26:M59)</f>
        <v>61</v>
      </c>
    </row>
  </sheetData>
  <sheetProtection/>
  <mergeCells count="6">
    <mergeCell ref="A23:F23"/>
    <mergeCell ref="A16:F16"/>
    <mergeCell ref="A17:F17"/>
    <mergeCell ref="A18:F18"/>
    <mergeCell ref="A21:F21"/>
    <mergeCell ref="A22:F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2017-10-30T13:16:16Z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