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08" activeTab="5"/>
  </bookViews>
  <sheets>
    <sheet name="Synthèse" sheetId="1" r:id="rId1"/>
    <sheet name="Caractéristiques" sheetId="2" r:id="rId2"/>
    <sheet name="Compétences" sheetId="3" r:id="rId3"/>
    <sheet name="Sauvegarde" sheetId="4" r:id="rId4"/>
    <sheet name="Armure" sheetId="5" r:id="rId5"/>
    <sheet name="PV" sheetId="6" r:id="rId6"/>
    <sheet name="Mobilité" sheetId="7" r:id="rId7"/>
    <sheet name="Attaque" sheetId="8" r:id="rId8"/>
    <sheet name="Sorts" sheetId="9" r:id="rId9"/>
    <sheet name="Dons" sheetId="10" r:id="rId10"/>
  </sheets>
  <definedNames/>
  <calcPr fullCalcOnLoad="1"/>
</workbook>
</file>

<file path=xl/comments2.xml><?xml version="1.0" encoding="utf-8"?>
<comments xmlns="http://schemas.openxmlformats.org/spreadsheetml/2006/main">
  <authors>
    <author>Auteur</author>
  </authors>
  <commentList>
    <comment ref="G1" authorId="0">
      <text>
        <r>
          <rPr>
            <b/>
            <sz val="9"/>
            <rFont val="Tahoma"/>
            <family val="2"/>
          </rPr>
          <t>Gagne un bonus de +1 tous les quatre niveaux</t>
        </r>
      </text>
    </comment>
    <comment ref="H14" authorId="0">
      <text>
        <r>
          <rPr>
            <b/>
            <sz val="9"/>
            <rFont val="Tahoma"/>
            <family val="2"/>
          </rPr>
          <t>Grâce de la sirène Évocation
Source : Spell Compendium
Niveau : Druide 5, Barde 4
Composantes : V, G, M
Temps d'incantation : 1 action simple
Portée : personnelle
Cible : le lanceur de sorts
Durée : 1 round/niveau
Pour toute la durée du sort, le personnage bénéficie d'un bonus d'altération de +4 en Charisme et en Dextérité, d'un bonus de parade à la CA égal à son modificateur de Charisme, et d'un bonus de +8 aux tests de Représentation. Il acquiert également une vitesse à la nage de 18 mètres et la faculté de respirer sous l'eau. Il se déplace et attaque normalement quand il est sous l'eau, y compris avec des armes tranchantes et contondantes.
Composantes matérielles : un éclat de miroir.</t>
        </r>
      </text>
    </comment>
  </commentList>
</comments>
</file>

<file path=xl/comments5.xml><?xml version="1.0" encoding="utf-8"?>
<comments xmlns="http://schemas.openxmlformats.org/spreadsheetml/2006/main">
  <authors>
    <author>Auteur</author>
  </authors>
  <commentList>
    <comment ref="H7" authorId="0">
      <text>
        <r>
          <rPr>
            <b/>
            <sz val="9"/>
            <rFont val="Tahoma"/>
            <family val="2"/>
          </rPr>
          <t>Grâce de la sirène</t>
        </r>
        <r>
          <rPr>
            <sz val="9"/>
            <rFont val="Tahoma"/>
            <family val="2"/>
          </rPr>
          <t xml:space="preserve"> Évocation
Source : Spell Compendium
Niveau : Druide 5, Barde 4
Composantes : V, G, M
Temps d'incantation : 1 action simple
Portée : personnelle
Cible : le lanceur de sorts
Durée : 1 round/niveau
Pour toute la durée du sort, le personnage bénéficie d'un bonus d'altération de +4 en Charisme et en Dextérité, d'un bonus de parade à la CA égal à son modificateur de Charisme, et d'un bonus de +8 aux tests de Représentation. Il acquiert également une vitesse à la nage de 18 mètres et la faculté de respirer sous l'eau. Il se déplace et attaque normalement quand il est sous l'eau, y compris avec des armes tranchantes et contondantes.
Composantes matérielles : un éclat de miroir.</t>
        </r>
      </text>
    </comment>
  </commentList>
</comments>
</file>

<file path=xl/sharedStrings.xml><?xml version="1.0" encoding="utf-8"?>
<sst xmlns="http://schemas.openxmlformats.org/spreadsheetml/2006/main" count="462" uniqueCount="359">
  <si>
    <t>Niv</t>
  </si>
  <si>
    <t>Dons liés aux montées de niveau</t>
  </si>
  <si>
    <t>Total</t>
  </si>
  <si>
    <t>Agilité</t>
  </si>
  <si>
    <t>Art de la magie</t>
  </si>
  <si>
    <t>Athlétisme</t>
  </si>
  <si>
    <t>Concentration</t>
  </si>
  <si>
    <t>Dressage</t>
  </si>
  <si>
    <t>Equitation</t>
  </si>
  <si>
    <t>Estimation</t>
  </si>
  <si>
    <t>Furtivité</t>
  </si>
  <si>
    <t>Intimidation</t>
  </si>
  <si>
    <t>Linguistique</t>
  </si>
  <si>
    <t>Maîtrise des cordes</t>
  </si>
  <si>
    <t>Perception</t>
  </si>
  <si>
    <t xml:space="preserve">Premier secours </t>
  </si>
  <si>
    <t>Psychologie</t>
  </si>
  <si>
    <t>Représentation danse</t>
  </si>
  <si>
    <t>Social</t>
  </si>
  <si>
    <t>Survie</t>
  </si>
  <si>
    <t>Tromperie</t>
  </si>
  <si>
    <t>Utilisation d’objet magique</t>
  </si>
  <si>
    <t>Force</t>
  </si>
  <si>
    <t>Constitution</t>
  </si>
  <si>
    <t>Dextérité</t>
  </si>
  <si>
    <t>Intelligence</t>
  </si>
  <si>
    <t>Sagesse</t>
  </si>
  <si>
    <t>Charisme</t>
  </si>
  <si>
    <t>INTELLIGENCE</t>
  </si>
  <si>
    <t>Points attribués</t>
  </si>
  <si>
    <t>De classe</t>
  </si>
  <si>
    <t>Degré Maîtrise</t>
  </si>
  <si>
    <t>TOTAL</t>
  </si>
  <si>
    <t>SAGESSE</t>
  </si>
  <si>
    <t>Bonus racial</t>
  </si>
  <si>
    <t>CHARISME</t>
  </si>
  <si>
    <t>DEXTERITE</t>
  </si>
  <si>
    <t>Déguisement</t>
  </si>
  <si>
    <t>Evasion</t>
  </si>
  <si>
    <t>CONSTITUTION</t>
  </si>
  <si>
    <t>FORCE</t>
  </si>
  <si>
    <t>Natation</t>
  </si>
  <si>
    <t>Base</t>
  </si>
  <si>
    <t>Bonus  don/classe</t>
  </si>
  <si>
    <t>A consommer</t>
  </si>
  <si>
    <t>Consommés</t>
  </si>
  <si>
    <t>Reste</t>
  </si>
  <si>
    <t>Bonus INT fixe</t>
  </si>
  <si>
    <t>Niveau de sorts</t>
  </si>
  <si>
    <t>Bonus Cha</t>
  </si>
  <si>
    <t>Chance de l'explorateur</t>
  </si>
  <si>
    <t>Bouclier</t>
  </si>
  <si>
    <t>De base</t>
  </si>
  <si>
    <t>Volonté</t>
  </si>
  <si>
    <t>Vigueur</t>
  </si>
  <si>
    <t>Réflexe</t>
  </si>
  <si>
    <t>Traité d'autorité +5</t>
  </si>
  <si>
    <t>Traité de perspicacité+4</t>
  </si>
  <si>
    <t>Dissipation suprême</t>
  </si>
  <si>
    <t>Mod.</t>
  </si>
  <si>
    <t>Autre bonus</t>
  </si>
  <si>
    <t>C. Folklore local </t>
  </si>
  <si>
    <t>C. Géographie</t>
  </si>
  <si>
    <t>C. Histoire </t>
  </si>
  <si>
    <t>C. Nature</t>
  </si>
  <si>
    <t>C. Architecture et ingénierie </t>
  </si>
  <si>
    <t>C. Exploration souterraine </t>
  </si>
  <si>
    <t>C. Mystères </t>
  </si>
  <si>
    <t>C. Noblesse et royauté </t>
  </si>
  <si>
    <t>C. Plans </t>
  </si>
  <si>
    <t>C. Religion </t>
  </si>
  <si>
    <t>Représentation chant</t>
  </si>
  <si>
    <t>CARACTERISTIQUES ET COMPETENCES</t>
  </si>
  <si>
    <t>SAUVEGARDE</t>
  </si>
  <si>
    <t>CLASSE D'ARMURE</t>
  </si>
  <si>
    <t>Complète</t>
  </si>
  <si>
    <t>Contact</t>
  </si>
  <si>
    <t>Pris au dépourvu</t>
  </si>
  <si>
    <t>Contre les sorts et effets mentaux</t>
  </si>
  <si>
    <t>Contre les divinations le ciblant</t>
  </si>
  <si>
    <t>POINTS DE VIE</t>
  </si>
  <si>
    <t>Liés à la constitution</t>
  </si>
  <si>
    <t>PROTECTIONS &amp; VITALITE</t>
  </si>
  <si>
    <t>ATTAQUE ET MOBILITE</t>
  </si>
  <si>
    <t>Racial</t>
  </si>
  <si>
    <t>Age</t>
  </si>
  <si>
    <t>Traité</t>
  </si>
  <si>
    <t>Autres</t>
  </si>
  <si>
    <t>Niveau</t>
  </si>
  <si>
    <t>Bonus de Niveau</t>
  </si>
  <si>
    <t>Modif.</t>
  </si>
  <si>
    <t>Notes</t>
  </si>
  <si>
    <t>Modificateur</t>
  </si>
  <si>
    <t>Ajust.</t>
  </si>
  <si>
    <t>Classes</t>
  </si>
  <si>
    <t>Dons</t>
  </si>
  <si>
    <t>Caract.</t>
  </si>
  <si>
    <t>Objets</t>
  </si>
  <si>
    <t>a</t>
  </si>
  <si>
    <t>b</t>
  </si>
  <si>
    <t>c</t>
  </si>
  <si>
    <t>d</t>
  </si>
  <si>
    <t>Sorts</t>
  </si>
  <si>
    <t>Notes concernant les dons</t>
  </si>
  <si>
    <t>Notes concernant les objets</t>
  </si>
  <si>
    <t>Notes concernant les sorts</t>
  </si>
  <si>
    <t>Intuition</t>
  </si>
  <si>
    <t>Armure</t>
  </si>
  <si>
    <t>Naturelle</t>
  </si>
  <si>
    <t>Parade</t>
  </si>
  <si>
    <t>Non</t>
  </si>
  <si>
    <t>Esquive</t>
  </si>
  <si>
    <t>Oui</t>
  </si>
  <si>
    <t>Mod. Constitution</t>
  </si>
  <si>
    <t xml:space="preserve">Point de vie </t>
  </si>
  <si>
    <t>DV 4</t>
  </si>
  <si>
    <t>DV 6</t>
  </si>
  <si>
    <t>DV 8</t>
  </si>
  <si>
    <t>DV 10</t>
  </si>
  <si>
    <t>DV 12</t>
  </si>
  <si>
    <t>Liés aux classes</t>
  </si>
  <si>
    <t>Liés aux dons</t>
  </si>
  <si>
    <t>Temporaires liés aux sorts</t>
  </si>
  <si>
    <t>Points de vie totale</t>
  </si>
  <si>
    <t>Dont temporaire</t>
  </si>
  <si>
    <t>dont temporaire</t>
  </si>
  <si>
    <t>Vol</t>
  </si>
  <si>
    <t>Nage</t>
  </si>
  <si>
    <t>Normal</t>
  </si>
  <si>
    <t>Vitesse de déplacement</t>
  </si>
  <si>
    <t>Bonus</t>
  </si>
  <si>
    <t>e</t>
  </si>
  <si>
    <t>Doit être à zéro</t>
  </si>
  <si>
    <t>MOBILITE</t>
  </si>
  <si>
    <t>ATTAQUE</t>
  </si>
  <si>
    <t>Bonus de base</t>
  </si>
  <si>
    <t>Au corps à corps</t>
  </si>
  <si>
    <t>A distance</t>
  </si>
  <si>
    <t>ARMES AU CORPS A CORPS</t>
  </si>
  <si>
    <t>ARMES DE JET A DISTANCE</t>
  </si>
  <si>
    <t>AUTRES ARMES A DISTANCE</t>
  </si>
  <si>
    <t xml:space="preserve">Combat à deux armes </t>
  </si>
  <si>
    <t>MAGIE</t>
  </si>
  <si>
    <t>NIVEAU DE LANCEUR DE SORT</t>
  </si>
  <si>
    <t>Nombre par jours</t>
  </si>
  <si>
    <t>DD</t>
  </si>
  <si>
    <t>Sort de niveau 0</t>
  </si>
  <si>
    <t>Sorts lancés d'office</t>
  </si>
  <si>
    <t>Détection de la magie</t>
  </si>
  <si>
    <t>Manipulation à distance</t>
  </si>
  <si>
    <t>Lecture de la magie</t>
  </si>
  <si>
    <t>Message</t>
  </si>
  <si>
    <t>Sort de niveau 1</t>
  </si>
  <si>
    <t>Sort de niveau 2</t>
  </si>
  <si>
    <t>Sort de niveau 3</t>
  </si>
  <si>
    <t>Sort de niveau 4</t>
  </si>
  <si>
    <t>Sort de niveau 5</t>
  </si>
  <si>
    <t>Sort de niveau 6</t>
  </si>
  <si>
    <t>Sort de niveau 7</t>
  </si>
  <si>
    <t>Sort de niveau 8</t>
  </si>
  <si>
    <t>-&gt; le nbre de sort par jours restant</t>
  </si>
  <si>
    <t>Sort de niveau 9</t>
  </si>
  <si>
    <t>EQUIPEMENT</t>
  </si>
  <si>
    <t>Rappel mod de force</t>
  </si>
  <si>
    <t>For / Dex</t>
  </si>
  <si>
    <t>BBA</t>
  </si>
  <si>
    <t>Malus</t>
  </si>
  <si>
    <t>Au niveau</t>
  </si>
  <si>
    <t>DONS DE MONTEE DE NIVEAU</t>
  </si>
  <si>
    <t>Barde</t>
  </si>
  <si>
    <t>Champion abjurateur</t>
  </si>
  <si>
    <t>Accord sublime</t>
  </si>
  <si>
    <t>Agée de 213 ans</t>
  </si>
  <si>
    <t>Chaotique bon / Rilifane Rallathil</t>
  </si>
  <si>
    <t>1 m 70 / 60 kg</t>
  </si>
  <si>
    <t>Champion</t>
  </si>
  <si>
    <t>Accord sub.</t>
  </si>
  <si>
    <t>Champ.</t>
  </si>
  <si>
    <t>Accord.</t>
  </si>
  <si>
    <t>Accord</t>
  </si>
  <si>
    <t>Lanceur de barde niv</t>
  </si>
  <si>
    <t>pour déterminer le nombre de sorts</t>
  </si>
  <si>
    <t>Lanceur d'accord s. niv</t>
  </si>
  <si>
    <t>Métier (Astrologue)</t>
  </si>
  <si>
    <t>Capacités de classe barde</t>
  </si>
  <si>
    <t>Capacités de classe d'accord sublime</t>
  </si>
  <si>
    <t>Talent</t>
  </si>
  <si>
    <t>A étudié le traité d'autorité lui octroyant un bonus +5 en intelligence</t>
  </si>
  <si>
    <t>Verbe de la création</t>
  </si>
  <si>
    <t>Magie de guerre</t>
  </si>
  <si>
    <t>Danse de flocon de neige</t>
  </si>
  <si>
    <t>Musica Addititius</t>
  </si>
  <si>
    <t>Connaissance dévouée</t>
  </si>
  <si>
    <t>Don flocon de neige
Don connaissance dévouée</t>
  </si>
  <si>
    <t>Préparation profane</t>
  </si>
  <si>
    <t>Armure de lumière suprême</t>
  </si>
  <si>
    <t>IMMUNITES ET PROTECTION</t>
  </si>
  <si>
    <t>Malus 4 aux attaques cac des adversaires qui tentent de le frapper</t>
  </si>
  <si>
    <t>Lumière</t>
  </si>
  <si>
    <t>Son imaginaire</t>
  </si>
  <si>
    <t>Graisse</t>
  </si>
  <si>
    <t>Moment compétent</t>
  </si>
  <si>
    <t>Image silencieuse</t>
  </si>
  <si>
    <t>Harmonie</t>
  </si>
  <si>
    <t>Modification de l'apparence</t>
  </si>
  <si>
    <t>Poussières scintillantes</t>
  </si>
  <si>
    <t>Rapidité</t>
  </si>
  <si>
    <t>Soins importants</t>
  </si>
  <si>
    <t>Vol supérieur</t>
  </si>
  <si>
    <t>Manoir somptueux de Mordenkainen</t>
  </si>
  <si>
    <t>Métamorphose universelle</t>
  </si>
  <si>
    <t>(sort esprit impénétrable lancé par Azur'ael)</t>
  </si>
  <si>
    <t>Magie des ombres suprêmes</t>
  </si>
  <si>
    <t>Convocation d'ombres suprêmes</t>
  </si>
  <si>
    <t>Téléportation suprême</t>
  </si>
  <si>
    <t>Vision lucide</t>
  </si>
  <si>
    <t>Globe d'invulnérabilité majeure</t>
  </si>
  <si>
    <t>Renvoi</t>
  </si>
  <si>
    <t>Arme dissipatrice</t>
  </si>
  <si>
    <t>Invisibilité suprême</t>
  </si>
  <si>
    <t xml:space="preserve">Vol supérieur </t>
  </si>
  <si>
    <t>Armure de lumière supeme</t>
  </si>
  <si>
    <t>Image miroir</t>
  </si>
  <si>
    <t>Combat à deux armes</t>
  </si>
  <si>
    <t>16—25</t>
  </si>
  <si>
    <t>26—30</t>
  </si>
  <si>
    <t>31—35</t>
  </si>
  <si>
    <t>15 ou moins</t>
  </si>
  <si>
    <t>36 ou plus</t>
  </si>
  <si>
    <t>Test de compétence</t>
  </si>
  <si>
    <t>SPECIAL CONNAISSANCE DEVOUEE</t>
  </si>
  <si>
    <t>Bonus aux dégats et attaque</t>
  </si>
  <si>
    <t>Pour chaque créature afffrontée, le personnage peut faire un test de connaissance</t>
  </si>
  <si>
    <t>pour gagner un bonus à l'attaque et aux dégâts pour tout le combat.</t>
  </si>
  <si>
    <t>Il faut faire un test pour chaque type de créature affronté.</t>
  </si>
  <si>
    <t>Pied léger</t>
  </si>
  <si>
    <t>Talent pied léger</t>
  </si>
  <si>
    <t>A étudié le traité de perspicacité lui octroyant un bonus +4 en intelligence</t>
  </si>
  <si>
    <t>Rappel bonus charisme</t>
  </si>
  <si>
    <t>ELFE SAUVAGE (Wealdath)</t>
  </si>
  <si>
    <t>2.5</t>
  </si>
  <si>
    <t>0.250</t>
  </si>
  <si>
    <t>- Sac de couchage magique (1 000 po, 2,5 kg)</t>
  </si>
  <si>
    <t>- Savon (1 po, 1 kg)</t>
  </si>
  <si>
    <t>- 4 dés en ivoire (1 po)</t>
  </si>
  <si>
    <t>- Silex et amorce (1 po)</t>
  </si>
  <si>
    <t>- Bûches de bois (1 pc, 10 kg)</t>
  </si>
  <si>
    <t>¤ Poche de droite (total 10/10 kg)</t>
  </si>
  <si>
    <t>- Tente (deux personnes) (10 po, 10 kg)</t>
  </si>
  <si>
    <t xml:space="preserve">botte des 7 lieux </t>
  </si>
  <si>
    <t>0.5</t>
  </si>
  <si>
    <t>botte de 7 lieux</t>
  </si>
  <si>
    <t>Arc long composite de maître (force +2)</t>
  </si>
  <si>
    <t>1.5</t>
  </si>
  <si>
    <t>0.375</t>
  </si>
  <si>
    <t>10 flèches de guerre</t>
  </si>
  <si>
    <t>5 flèches +1 de stockage de sort (0,375 kg, 830,25 po)</t>
  </si>
  <si>
    <t>2 épieu de maitre</t>
  </si>
  <si>
    <t>2 dague en argent alchimique (4x0,5 kg, 2x4+2x22 po</t>
  </si>
  <si>
    <t xml:space="preserve">• Sacoche à composante </t>
  </si>
  <si>
    <t>Danseur de bataille</t>
  </si>
  <si>
    <t>Danseur</t>
  </si>
  <si>
    <t>Sort armure celeste suprême + bonus de champion abjurateur</t>
  </si>
  <si>
    <t>Dons liés à la classe danseur de sort</t>
  </si>
  <si>
    <t>Science du combat à mains nues</t>
  </si>
  <si>
    <t>Epée radieuse</t>
  </si>
  <si>
    <t>Vol supérieur (man. Moyenne)</t>
  </si>
  <si>
    <t>Manoeuvrabilité moyenne</t>
  </si>
  <si>
    <t xml:space="preserve"> ==&gt; Considérée comme épée batarde +2,  et +4 contre les êtres maléfiques</t>
  </si>
  <si>
    <t xml:space="preserve"> ==&gt; Critique 19–20/x2,  et x3 contre morts vivants </t>
  </si>
  <si>
    <t xml:space="preserve">Epée radieuse </t>
  </si>
  <si>
    <t xml:space="preserve"> ==&gt;  Dégâts de base 1d10 + mod de force+2/4, dgt doublé contre les morts vivants (tranchant)</t>
  </si>
  <si>
    <t xml:space="preserve"> ==&gt; Critique 19–20/x2</t>
  </si>
  <si>
    <t xml:space="preserve"> ==&gt;  Dégâts de base 1d6 + mod de force</t>
  </si>
  <si>
    <t xml:space="preserve"> ==&gt;  Dégâts de base 1d8 + mod de force / (perforant)</t>
  </si>
  <si>
    <t xml:space="preserve"> ==&gt;  Distance 33 m</t>
  </si>
  <si>
    <t>Epieux de maître</t>
  </si>
  <si>
    <t xml:space="preserve"> ==&gt; Critique x2</t>
  </si>
  <si>
    <t xml:space="preserve"> ==&gt; Critique x2, portée 6 m</t>
  </si>
  <si>
    <t xml:space="preserve"> ==&gt;  Dégâts de base 1d6 + mod de force / (perforant)</t>
  </si>
  <si>
    <t>Barde 9 / Accord sublime 8 pour déterminer le nombre de sorts connus et par jour</t>
  </si>
  <si>
    <t>Toujours actif (17 heures)</t>
  </si>
  <si>
    <t>Sort préparé, toujours actif (34 h)</t>
  </si>
  <si>
    <t>Néant</t>
  </si>
  <si>
    <t>bagou</t>
  </si>
  <si>
    <t>Epée longue + 1 en ademantium  spectrale enchantement harmonie</t>
  </si>
  <si>
    <t xml:space="preserve"> ==&gt;  Dégâts de base 1d8 + mod de force+1(mag) / (perforant)</t>
  </si>
  <si>
    <t>sort acheté : vision dans le noir avec permanence</t>
  </si>
  <si>
    <t>Armure de lumiere suprême</t>
  </si>
  <si>
    <t>Info</t>
  </si>
  <si>
    <t>Grâce de la sirène procure bonus de mod charisme de parade (persistée par Azur)</t>
  </si>
  <si>
    <t>Sort grâce de sirène</t>
  </si>
  <si>
    <t xml:space="preserve">Ring of Enduring Arcana </t>
  </si>
  <si>
    <t>Cape de charisme +6</t>
  </si>
  <si>
    <t>Manuel + 1 de consti</t>
  </si>
  <si>
    <t>Charme de bonne santé</t>
  </si>
  <si>
    <t>Maladie y compris magique</t>
  </si>
  <si>
    <t>Bonus lié au sort de chance de l'explorateur qui octroie un bonus = modificateur de charisme</t>
  </si>
  <si>
    <t>Grâce de sirène persistée par Azur, Chance de l'explorateur persistée Azur (*3)</t>
  </si>
  <si>
    <t>Poison</t>
  </si>
  <si>
    <t>Effet de terreur</t>
  </si>
  <si>
    <t>Chance de l'explorateur persitée</t>
  </si>
  <si>
    <t>Modicateur de charisme (sort persisté : chance de l'explorateur)</t>
  </si>
  <si>
    <t>4 d 8 (sort persisté : chance de l'explorateur)</t>
  </si>
  <si>
    <t>liberté de mouvement</t>
  </si>
  <si>
    <t>Champ de force</t>
  </si>
  <si>
    <t>Cacophonie</t>
  </si>
  <si>
    <t>Contrecoup réciproque</t>
  </si>
  <si>
    <t>Capacités de classe de champion abjurateur</t>
  </si>
  <si>
    <t>Capacités de classe</t>
  </si>
  <si>
    <t> Fascination</t>
  </si>
  <si>
    <t> Inspiration vaillante +1/+2 avec verbe de la création</t>
  </si>
  <si>
    <r>
      <rPr>
        <sz val="10"/>
        <color indexed="57"/>
        <rFont val="Book Antiqua"/>
        <family val="1"/>
      </rPr>
      <t>Armure abjurante (Sur).</t>
    </r>
    <r>
      <rPr>
        <sz val="10"/>
        <color indexed="11"/>
        <rFont val="Book Antiqua"/>
        <family val="1"/>
      </rPr>
      <t xml:space="preserve"> A chaque fois que le champion abjurant lance un sort d'abjuration conférant un bonus d'armure ou de bouclier à la CA, ce bonus à la CA augmente du niveau de Champion abjurant. Un champion abjurant se base plus sur ses sorts que sur une réelle armure.</t>
    </r>
  </si>
  <si>
    <r>
      <rPr>
        <sz val="10"/>
        <color indexed="57"/>
        <rFont val="Book Antiqua"/>
        <family val="1"/>
      </rPr>
      <t>Abjuration étendue (Sur).</t>
    </r>
    <r>
      <rPr>
        <sz val="10"/>
        <color indexed="11"/>
        <rFont val="Book Antiqua"/>
        <family val="1"/>
      </rPr>
      <t xml:space="preserve"> Un champion abjurant dépend hautement de ses abjurations au combat. La durée de tous les sorts d'abjuration que le champion abjurant lance est doublé, comme si le don de métamagie Extension de durée lui était appliqué (bien que le niveau de sorts ou le temps d'incantation en change pas)</t>
    </r>
  </si>
  <si>
    <r>
      <rPr>
        <sz val="10"/>
        <color indexed="57"/>
        <rFont val="Book Antiqua"/>
        <family val="1"/>
      </rPr>
      <t>Abjuration rapide (Sur).</t>
    </r>
    <r>
      <rPr>
        <sz val="10"/>
        <color indexed="11"/>
        <rFont val="Book Antiqua"/>
        <family val="1"/>
      </rPr>
      <t xml:space="preserve"> Au niveau 2, le champion abjurant peut lancer ses sorts d'abjuration au prix d'une action rapide. Le niveau maximum de sort ainsi modifiable est égal au niveau de champion abjurant divisé par deux (arrondi au supérieur). Le temps d'incantation du sort ne peut être normalement supérieur à une action simple.</t>
    </r>
  </si>
  <si>
    <r>
      <rPr>
        <sz val="10"/>
        <color indexed="57"/>
        <rFont val="Book Antiqua"/>
        <family val="1"/>
      </rPr>
      <t>Augmentation profane (Sur).</t>
    </r>
    <r>
      <rPr>
        <sz val="10"/>
        <color indexed="11"/>
        <rFont val="Book Antiqua"/>
        <family val="1"/>
      </rPr>
      <t xml:space="preserve"> A partir du niveau 4, le champion abjurant peut sacrifier un emplacement de sorts ou un sort préparé au prix d'une action rapide pour gagner un des bonus d'intuition suivants pendant 1 round.
Bonus aux jets d'attaque égal au niveau du sort.
Bonus aux jets de dégâts égal au double du niveau du sort.
Bonus à la CA égal au niveau du sort.
Bonus aux jets de sauvegarde égal au niveau du sort.
Résistance à l'acide, à l’électricité, au feu, au froid et au son égal à 5 x niveau du sort.</t>
    </r>
  </si>
  <si>
    <r>
      <rPr>
        <sz val="10"/>
        <color indexed="57"/>
        <rFont val="Book Antiqua"/>
        <family val="1"/>
      </rPr>
      <t>Musique de barde.</t>
    </r>
    <r>
      <rPr>
        <sz val="10"/>
        <color indexed="11"/>
        <rFont val="Book Antiqua"/>
        <family val="1"/>
      </rPr>
      <t xml:space="preserve"> L'accord sublime augmente son répertoire de musique de barde qui englobe désormais des chants et poèmes aussi étranges que merveilleux. Ces effets fonctionnent sur le même principe que les effets de musique de barde. Chaque utilisation d'un chant d'accord sublime sacrifie une utilisation quotidienne du pouvoir de musique de barde du personnage.
L'accord sublime ajoute la moitié de son niveau de classe (arrondir à l'entier inférieur) à son niveau de barde pour ce qui est de fixer le nombre d'utilisations quotidiennes du pouvoir de musique de barde.</t>
    </r>
  </si>
  <si>
    <r>
      <rPr>
        <sz val="10"/>
        <color indexed="57"/>
        <rFont val="Book Antiqua"/>
        <family val="1"/>
      </rPr>
      <t>Chant de puissance profane (Sur).</t>
    </r>
    <r>
      <rPr>
        <sz val="10"/>
        <color indexed="11"/>
        <rFont val="Book Antiqua"/>
        <family val="1"/>
      </rPr>
      <t xml:space="preserve"> À partir du niveau 2, un accord sublime pourvu d'un degré de maîtrise de 12 ou plus en Représentation apprend à user de musique de barde pour bonifier ses sorts. Au prix d'une action de mouvement, il se prépare à lancer un sort en faisant appel à un chant de puissance. Le prochain sort qu'il jette bénéficie alors d'un bonus au niveau de lanceur de sorts basé sur le résultat d'un test de Représentation :
Résultat du test de Représentation / Augmentation du niveau de lanceur de sorts
9 ou moins /+0
10a 19 /+1
20 à 29 /+2
30 ou plus /+4
Le sort amélioré par le chant de puissance profane doit être lancé avant la fin du tour de jeu suivant du personnage, sans quoi le pouvoir ne produit aucun effet (si ce n'est dépenser une utilisation quotidienne de musique de barde).</t>
    </r>
  </si>
  <si>
    <r>
      <rPr>
        <sz val="10"/>
        <color indexed="57"/>
        <rFont val="Book Antiqua"/>
        <family val="1"/>
      </rPr>
      <t>Chant d'intemporalité (Sur).</t>
    </r>
    <r>
      <rPr>
        <sz val="10"/>
        <color indexed="11"/>
        <rFont val="Book Antiqua"/>
        <family val="1"/>
      </rPr>
      <t xml:space="preserve"> A partir du niveau 6, un accord sublime pourvu d'un degré de maîtrise de 16 ou plus en Représentation connaît le chant d'intemporalité. Au prix d'une action simple, il peut envelopper une créature située dans un rayon de 18 mètres d'une zone d'intemporalité, du moins s'il dispose d'une ligne d'effet avec la cible. Le sujet a droit à un jet de Volonté (DD 10 + niveau d'accord sublime + modificateur de Charisme) pour annuler l'effet.
En cas d'échec, le sujet est paralysé au sein d'une aura d'intemporalité chatoyante et ne peut entreprendre d'action. Cependant, aucune force ne saurait l'affecter. Les armes ne peuvent l'atteindre, les sorts qui le prennent pour cible échouent automatiquement et si le sol se dérobe sous ses pieds, il ne chute même pas. La victime est paralysée aussi longtemps que l'accord sublime maintient le pouvoir, jusqu'à un maximum de 1 minute par niveau. Si le personnage cesse de jouer, le sujet recouvre ses facultés et n'est pas conscient du temps qui s'est écoulé.
</t>
    </r>
  </si>
  <si>
    <t>(1)</t>
  </si>
  <si>
    <t>Sort actif persisté par Azur  : Grâce de sirène</t>
  </si>
  <si>
    <t>(1) +8 en représentation grâce au sort grâce de sirène persisté</t>
  </si>
  <si>
    <t xml:space="preserve">Contre-chant </t>
  </si>
  <si>
    <t>Combat à mains nues (Danseur de bataille, don science du combat à mains nues)</t>
  </si>
  <si>
    <t>classe danseur de bataille</t>
  </si>
  <si>
    <t>Suggestion</t>
  </si>
  <si>
    <t>inpiration talentueuse +2/+ 4 avec le verbe</t>
  </si>
  <si>
    <t xml:space="preserve"> - Plusieurs habits et affaire de toilettes</t>
  </si>
  <si>
    <t>Lähmee Tribäel</t>
  </si>
  <si>
    <t xml:space="preserve">LANGUES </t>
  </si>
  <si>
    <t>infernal, netherisse, aqueux, igneux</t>
  </si>
  <si>
    <t>Elfe, commun, draconien, nain, céleste, sylvestre</t>
  </si>
  <si>
    <t>(2) +6 en représentation avec l enchantement harmonie si épee hors du fourreau</t>
  </si>
  <si>
    <t>¤ Poche de gauche (10 kg)</t>
  </si>
  <si>
    <t xml:space="preserve"> </t>
  </si>
  <si>
    <t>Savoir bardique : niveau de barde + niveau d'accord sublime + son modificateur d'Intelligence + marque bardique 3(1D20+20)</t>
  </si>
  <si>
    <t xml:space="preserve">L'accord sublime ajoute la moitié de son niveau de classe  à son niveau de barde pour ce qui est de fixer le nombre d'utilisations quotidiennes </t>
  </si>
  <si>
    <t>Musique de barde : 7+3 +4 (don Musica Addititius)= 14 utilisations par jours</t>
  </si>
  <si>
    <t xml:space="preserve">Barde </t>
  </si>
  <si>
    <t xml:space="preserve">Danseur de bataille </t>
  </si>
  <si>
    <t xml:space="preserve">Champion abjurateur </t>
  </si>
  <si>
    <t xml:space="preserve">Accord sublime </t>
  </si>
  <si>
    <t>Charme de bonne santé (AMULETTE)</t>
  </si>
  <si>
    <t xml:space="preserve"> - baguete de soins légers</t>
  </si>
  <si>
    <t xml:space="preserve"> - Sacoche à composantes de réserve</t>
  </si>
  <si>
    <t xml:space="preserve"> - Parchemins, encres, plumes</t>
  </si>
  <si>
    <t xml:space="preserve"> - Composants</t>
  </si>
  <si>
    <t xml:space="preserve"> - 3 lembas 1,5 kg</t>
  </si>
  <si>
    <t>Havresac d'hévard (2,5 kg) avec pierre d'alerte</t>
  </si>
  <si>
    <t xml:space="preserve"> - Parchemin  Contact avec les plans</t>
  </si>
  <si>
    <t xml:space="preserve"> - Parchemin Mythe et legende barde niveau 4  </t>
  </si>
  <si>
    <t>Anneau de ctockage de sort mineur (bouclier persisté / fou rire / feuille morte)</t>
  </si>
  <si>
    <t>10 Fleche en adémantium +1</t>
  </si>
  <si>
    <t>?</t>
  </si>
  <si>
    <t xml:space="preserve"> - 2 Outres d'eau (2 po, 2 kg)</t>
  </si>
  <si>
    <t>¤ Poche centrale (total 20/40 kg)</t>
  </si>
  <si>
    <t xml:space="preserve"> -  Luth de maitre 6 kg</t>
  </si>
  <si>
    <t xml:space="preserve"> - Fontaine portable</t>
  </si>
  <si>
    <t>Son anneau d'arcane endurante procure un bonus de +4 à son niveau de lanceur pour résister à des dissipations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</si>
</sst>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12">
    <font>
      <sz val="11"/>
      <color theme="1"/>
      <name val="Calibri"/>
      <family val="2"/>
    </font>
    <font>
      <sz val="11"/>
      <color indexed="8"/>
      <name val="Calibri"/>
      <family val="2"/>
    </font>
    <font>
      <b/>
      <sz val="9"/>
      <name val="Tahoma"/>
      <family val="2"/>
    </font>
    <font>
      <sz val="10"/>
      <name val="Book Antiqua"/>
      <family val="1"/>
    </font>
    <font>
      <sz val="16"/>
      <name val="Book Antiqua"/>
      <family val="1"/>
    </font>
    <font>
      <sz val="14"/>
      <name val="Book Antiqua"/>
      <family val="1"/>
    </font>
    <font>
      <b/>
      <sz val="16"/>
      <name val="Book Antiqua"/>
      <family val="1"/>
    </font>
    <font>
      <b/>
      <i/>
      <sz val="16"/>
      <name val="Book Antiqua"/>
      <family val="1"/>
    </font>
    <font>
      <sz val="10"/>
      <color indexed="11"/>
      <name val="Book Antiqua"/>
      <family val="1"/>
    </font>
    <font>
      <sz val="9"/>
      <name val="Tahoma"/>
      <family val="2"/>
    </font>
    <font>
      <sz val="10"/>
      <color indexed="57"/>
      <name val="Book Antiqua"/>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Book Antiqua"/>
      <family val="1"/>
    </font>
    <font>
      <sz val="11"/>
      <color indexed="8"/>
      <name val="Book Antiqua"/>
      <family val="1"/>
    </font>
    <font>
      <b/>
      <sz val="11"/>
      <color indexed="8"/>
      <name val="Book Antiqua"/>
      <family val="1"/>
    </font>
    <font>
      <sz val="11"/>
      <color indexed="23"/>
      <name val="Book Antiqua"/>
      <family val="1"/>
    </font>
    <font>
      <sz val="16"/>
      <color indexed="8"/>
      <name val="Bookman Old Style"/>
      <family val="1"/>
    </font>
    <font>
      <sz val="16"/>
      <color indexed="8"/>
      <name val="Book Antiqua"/>
      <family val="1"/>
    </font>
    <font>
      <sz val="11"/>
      <color indexed="8"/>
      <name val="Bookman Old Style"/>
      <family val="1"/>
    </font>
    <font>
      <b/>
      <sz val="16"/>
      <color indexed="8"/>
      <name val="Bookman Old Style"/>
      <family val="1"/>
    </font>
    <font>
      <b/>
      <i/>
      <sz val="16"/>
      <color indexed="8"/>
      <name val="Bookman Old Style"/>
      <family val="1"/>
    </font>
    <font>
      <b/>
      <sz val="16"/>
      <color indexed="8"/>
      <name val="Book Antiqua"/>
      <family val="1"/>
    </font>
    <font>
      <b/>
      <sz val="14"/>
      <color indexed="8"/>
      <name val="Bookman Old Style"/>
      <family val="1"/>
    </font>
    <font>
      <b/>
      <i/>
      <sz val="16"/>
      <color indexed="8"/>
      <name val="Book Antiqua"/>
      <family val="1"/>
    </font>
    <font>
      <sz val="10"/>
      <color indexed="8"/>
      <name val="Book Antiqua"/>
      <family val="1"/>
    </font>
    <font>
      <i/>
      <sz val="11"/>
      <color indexed="23"/>
      <name val="Book Antiqua"/>
      <family val="1"/>
    </font>
    <font>
      <b/>
      <i/>
      <sz val="14"/>
      <color indexed="8"/>
      <name val="Book Antiqua"/>
      <family val="1"/>
    </font>
    <font>
      <i/>
      <sz val="16"/>
      <color indexed="8"/>
      <name val="Book Antiqua"/>
      <family val="1"/>
    </font>
    <font>
      <i/>
      <sz val="11"/>
      <color indexed="10"/>
      <name val="Book Antiqua"/>
      <family val="1"/>
    </font>
    <font>
      <sz val="10"/>
      <color indexed="9"/>
      <name val="Book Antiqua"/>
      <family val="1"/>
    </font>
    <font>
      <b/>
      <sz val="10"/>
      <color indexed="9"/>
      <name val="Book Antiqua"/>
      <family val="1"/>
    </font>
    <font>
      <sz val="10"/>
      <color indexed="23"/>
      <name val="Book Antiqua"/>
      <family val="1"/>
    </font>
    <font>
      <sz val="10"/>
      <color indexed="22"/>
      <name val="Book Antiqua"/>
      <family val="1"/>
    </font>
    <font>
      <b/>
      <u val="single"/>
      <sz val="14"/>
      <color indexed="9"/>
      <name val="Book Antiqua"/>
      <family val="1"/>
    </font>
    <font>
      <i/>
      <sz val="10"/>
      <color indexed="9"/>
      <name val="Book Antiqua"/>
      <family val="1"/>
    </font>
    <font>
      <b/>
      <i/>
      <sz val="10"/>
      <color indexed="9"/>
      <name val="Book Antiqua"/>
      <family val="1"/>
    </font>
    <font>
      <b/>
      <sz val="10"/>
      <color indexed="11"/>
      <name val="Book Antiqua"/>
      <family val="1"/>
    </font>
    <font>
      <b/>
      <u val="single"/>
      <sz val="14"/>
      <color indexed="11"/>
      <name val="Book Antiqua"/>
      <family val="1"/>
    </font>
    <font>
      <b/>
      <i/>
      <sz val="10"/>
      <color indexed="11"/>
      <name val="Book Antiqua"/>
      <family val="1"/>
    </font>
    <font>
      <i/>
      <sz val="10"/>
      <color indexed="8"/>
      <name val="Book Antiqua"/>
      <family val="1"/>
    </font>
    <font>
      <b/>
      <i/>
      <sz val="11"/>
      <color indexed="9"/>
      <name val="Book Antiqua"/>
      <family val="1"/>
    </font>
    <font>
      <b/>
      <sz val="20"/>
      <color indexed="57"/>
      <name val="Book Antiqua"/>
      <family val="1"/>
    </font>
    <font>
      <b/>
      <sz val="10"/>
      <color indexed="57"/>
      <name val="Book Antiqua"/>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Book Antiqua"/>
      <family val="1"/>
    </font>
    <font>
      <sz val="11"/>
      <color theme="1"/>
      <name val="Book Antiqua"/>
      <family val="1"/>
    </font>
    <font>
      <b/>
      <sz val="11"/>
      <color theme="1"/>
      <name val="Book Antiqua"/>
      <family val="1"/>
    </font>
    <font>
      <sz val="11"/>
      <color theme="0" tint="-0.4999699890613556"/>
      <name val="Book Antiqua"/>
      <family val="1"/>
    </font>
    <font>
      <sz val="16"/>
      <color theme="1"/>
      <name val="Bookman Old Style"/>
      <family val="1"/>
    </font>
    <font>
      <sz val="16"/>
      <color theme="1"/>
      <name val="Book Antiqua"/>
      <family val="1"/>
    </font>
    <font>
      <sz val="11"/>
      <color theme="1"/>
      <name val="Bookman Old Style"/>
      <family val="1"/>
    </font>
    <font>
      <b/>
      <sz val="16"/>
      <color theme="1"/>
      <name val="Bookman Old Style"/>
      <family val="1"/>
    </font>
    <font>
      <b/>
      <i/>
      <sz val="16"/>
      <color theme="1"/>
      <name val="Bookman Old Style"/>
      <family val="1"/>
    </font>
    <font>
      <b/>
      <sz val="16"/>
      <color theme="1"/>
      <name val="Book Antiqua"/>
      <family val="1"/>
    </font>
    <font>
      <b/>
      <sz val="14"/>
      <color theme="1"/>
      <name val="Bookman Old Style"/>
      <family val="1"/>
    </font>
    <font>
      <b/>
      <i/>
      <sz val="16"/>
      <color theme="1"/>
      <name val="Book Antiqua"/>
      <family val="1"/>
    </font>
    <font>
      <sz val="10"/>
      <color theme="1"/>
      <name val="Book Antiqua"/>
      <family val="1"/>
    </font>
    <font>
      <sz val="10"/>
      <color rgb="FF000000"/>
      <name val="Book Antiqua"/>
      <family val="1"/>
    </font>
    <font>
      <i/>
      <sz val="11"/>
      <color theme="0" tint="-0.4999699890613556"/>
      <name val="Book Antiqua"/>
      <family val="1"/>
    </font>
    <font>
      <b/>
      <i/>
      <sz val="14"/>
      <color theme="1"/>
      <name val="Book Antiqua"/>
      <family val="1"/>
    </font>
    <font>
      <i/>
      <sz val="16"/>
      <color theme="1"/>
      <name val="Book Antiqua"/>
      <family val="1"/>
    </font>
    <font>
      <i/>
      <sz val="11"/>
      <color theme="5"/>
      <name val="Book Antiqua"/>
      <family val="1"/>
    </font>
    <font>
      <sz val="10"/>
      <color theme="0"/>
      <name val="Book Antiqua"/>
      <family val="1"/>
    </font>
    <font>
      <b/>
      <sz val="10"/>
      <color theme="0"/>
      <name val="Book Antiqua"/>
      <family val="1"/>
    </font>
    <font>
      <sz val="10"/>
      <color theme="0" tint="-0.4999699890613556"/>
      <name val="Book Antiqua"/>
      <family val="1"/>
    </font>
    <font>
      <sz val="10"/>
      <color theme="0" tint="-0.04997999966144562"/>
      <name val="Book Antiqua"/>
      <family val="1"/>
    </font>
    <font>
      <b/>
      <u val="single"/>
      <sz val="14"/>
      <color theme="0"/>
      <name val="Book Antiqua"/>
      <family val="1"/>
    </font>
    <font>
      <sz val="10"/>
      <color theme="1" tint="0.49998000264167786"/>
      <name val="Book Antiqua"/>
      <family val="1"/>
    </font>
    <font>
      <i/>
      <sz val="10"/>
      <color theme="0"/>
      <name val="Book Antiqua"/>
      <family val="1"/>
    </font>
    <font>
      <b/>
      <i/>
      <sz val="10"/>
      <color theme="0"/>
      <name val="Book Antiqua"/>
      <family val="1"/>
    </font>
    <font>
      <sz val="10"/>
      <color theme="6" tint="0.39998000860214233"/>
      <name val="Book Antiqua"/>
      <family val="1"/>
    </font>
    <font>
      <b/>
      <sz val="10"/>
      <color theme="6" tint="0.39998000860214233"/>
      <name val="Book Antiqua"/>
      <family val="1"/>
    </font>
    <font>
      <b/>
      <u val="single"/>
      <sz val="14"/>
      <color theme="6" tint="0.39998000860214233"/>
      <name val="Book Antiqua"/>
      <family val="1"/>
    </font>
    <font>
      <b/>
      <i/>
      <sz val="10"/>
      <color theme="6" tint="0.39998000860214233"/>
      <name val="Book Antiqua"/>
      <family val="1"/>
    </font>
    <font>
      <i/>
      <sz val="10"/>
      <color theme="1"/>
      <name val="Book Antiqua"/>
      <family val="1"/>
    </font>
    <font>
      <sz val="10"/>
      <color theme="6" tint="-0.24997000396251678"/>
      <name val="Book Antiqua"/>
      <family val="1"/>
    </font>
    <font>
      <b/>
      <i/>
      <sz val="11"/>
      <color theme="0"/>
      <name val="Book Antiqua"/>
      <family val="1"/>
    </font>
    <font>
      <b/>
      <sz val="20"/>
      <color theme="6" tint="-0.24997000396251678"/>
      <name val="Book Antiqua"/>
      <family val="1"/>
    </font>
    <font>
      <b/>
      <sz val="10"/>
      <color theme="6" tint="-0.24997000396251678"/>
      <name val="Book Antiqua"/>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solid">
        <fgColor theme="2"/>
        <bgColor indexed="64"/>
      </patternFill>
    </fill>
    <fill>
      <patternFill patternType="solid">
        <fgColor rgb="FF36553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border>
    <border>
      <left style="thin"/>
      <right style="thin"/>
      <top style="thin"/>
      <bottom/>
    </border>
    <border>
      <left/>
      <right style="thin"/>
      <top style="thin"/>
      <bottom/>
    </border>
    <border>
      <left style="thin"/>
      <right style="thin"/>
      <top/>
      <bottom style="thin"/>
    </border>
    <border>
      <left style="thin"/>
      <right/>
      <top style="thin"/>
      <bottom style="thin"/>
    </border>
    <border>
      <left style="thin">
        <color theme="6" tint="0.3999499976634979"/>
      </left>
      <right style="thin">
        <color theme="6" tint="0.3999499976634979"/>
      </right>
      <top style="thin">
        <color theme="6" tint="0.3999499976634979"/>
      </top>
      <bottom style="thin">
        <color theme="6" tint="0.3999499976634979"/>
      </bottom>
    </border>
    <border>
      <left style="thin">
        <color theme="1" tint="0.49998000264167786"/>
      </left>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0" borderId="2" applyNumberFormat="0" applyFill="0" applyAlignment="0" applyProtection="0"/>
    <xf numFmtId="0" fontId="0" fillId="27" borderId="3" applyNumberFormat="0" applyFont="0" applyAlignment="0" applyProtection="0"/>
    <xf numFmtId="0" fontId="63" fillId="28" borderId="1" applyNumberFormat="0" applyAlignment="0" applyProtection="0"/>
    <xf numFmtId="0" fontId="64" fillId="29" borderId="0" applyNumberFormat="0" applyBorder="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0" borderId="0" applyNumberFormat="0" applyBorder="0" applyAlignment="0" applyProtection="0"/>
    <xf numFmtId="9" fontId="0" fillId="0" borderId="0" applyFont="0" applyFill="0" applyBorder="0" applyAlignment="0" applyProtection="0"/>
    <xf numFmtId="0" fontId="67" fillId="31" borderId="0" applyNumberFormat="0" applyBorder="0" applyAlignment="0" applyProtection="0"/>
    <xf numFmtId="0" fontId="68" fillId="26" borderId="4"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2" borderId="9" applyNumberFormat="0" applyAlignment="0" applyProtection="0"/>
  </cellStyleXfs>
  <cellXfs count="185">
    <xf numFmtId="0" fontId="0" fillId="0" borderId="0" xfId="0" applyFont="1" applyAlignment="1">
      <alignment/>
    </xf>
    <xf numFmtId="0" fontId="76" fillId="0" borderId="0" xfId="0" applyFont="1" applyAlignment="1">
      <alignment/>
    </xf>
    <xf numFmtId="0" fontId="77" fillId="0" borderId="0" xfId="0" applyFont="1" applyAlignment="1">
      <alignment/>
    </xf>
    <xf numFmtId="0" fontId="77" fillId="0" borderId="0" xfId="0" applyFont="1" applyBorder="1" applyAlignment="1">
      <alignment/>
    </xf>
    <xf numFmtId="0" fontId="78" fillId="0" borderId="0" xfId="0" applyFont="1" applyAlignment="1">
      <alignment horizontal="center"/>
    </xf>
    <xf numFmtId="0" fontId="79" fillId="0" borderId="0" xfId="0" applyFont="1" applyAlignment="1">
      <alignment/>
    </xf>
    <xf numFmtId="0" fontId="76" fillId="0" borderId="10" xfId="0" applyFont="1" applyFill="1" applyBorder="1" applyAlignment="1">
      <alignment/>
    </xf>
    <xf numFmtId="0" fontId="77" fillId="0" borderId="0" xfId="0" applyFont="1" applyBorder="1" applyAlignment="1" quotePrefix="1">
      <alignment/>
    </xf>
    <xf numFmtId="0" fontId="80" fillId="0" borderId="11" xfId="0" applyFont="1" applyBorder="1" applyAlignment="1">
      <alignment/>
    </xf>
    <xf numFmtId="0" fontId="80" fillId="33" borderId="0" xfId="0" applyFont="1" applyFill="1" applyAlignment="1">
      <alignment/>
    </xf>
    <xf numFmtId="0" fontId="80" fillId="0" borderId="0" xfId="0" applyFont="1" applyAlignment="1">
      <alignment/>
    </xf>
    <xf numFmtId="0" fontId="81" fillId="33" borderId="0" xfId="0" applyFont="1" applyFill="1" applyAlignment="1">
      <alignment/>
    </xf>
    <xf numFmtId="0" fontId="81" fillId="0" borderId="0" xfId="0" applyFont="1" applyAlignment="1">
      <alignment/>
    </xf>
    <xf numFmtId="0" fontId="82" fillId="0" borderId="0" xfId="0" applyFont="1" applyAlignment="1">
      <alignment/>
    </xf>
    <xf numFmtId="0" fontId="83" fillId="0" borderId="12" xfId="0" applyFont="1" applyBorder="1" applyAlignment="1">
      <alignment horizontal="center" vertical="center"/>
    </xf>
    <xf numFmtId="0" fontId="83" fillId="33" borderId="12" xfId="0" applyFont="1" applyFill="1" applyBorder="1" applyAlignment="1">
      <alignment horizontal="center" vertical="center"/>
    </xf>
    <xf numFmtId="0" fontId="83" fillId="33" borderId="12" xfId="0" applyFont="1" applyFill="1" applyBorder="1" applyAlignment="1">
      <alignment horizontal="center" wrapText="1"/>
    </xf>
    <xf numFmtId="0" fontId="83" fillId="33" borderId="12" xfId="0" applyFont="1" applyFill="1" applyBorder="1" applyAlignment="1">
      <alignment horizontal="center" vertical="center" wrapText="1"/>
    </xf>
    <xf numFmtId="0" fontId="83" fillId="33" borderId="13" xfId="0" applyFont="1" applyFill="1" applyBorder="1" applyAlignment="1">
      <alignment horizontal="center" vertical="center" wrapText="1"/>
    </xf>
    <xf numFmtId="0" fontId="84" fillId="0" borderId="0" xfId="0" applyFont="1" applyFill="1" applyBorder="1" applyAlignment="1">
      <alignment horizontal="left" indent="1"/>
    </xf>
    <xf numFmtId="0" fontId="77" fillId="33" borderId="10" xfId="0" applyFont="1" applyFill="1" applyBorder="1" applyAlignment="1" applyProtection="1">
      <alignment horizontal="center" vertical="center"/>
      <protection locked="0"/>
    </xf>
    <xf numFmtId="0" fontId="79" fillId="0" borderId="0" xfId="0" applyFont="1" applyAlignment="1">
      <alignment horizontal="center" vertical="center"/>
    </xf>
    <xf numFmtId="0" fontId="77" fillId="0" borderId="0" xfId="0" applyFont="1" applyAlignment="1">
      <alignment horizontal="center" vertical="center"/>
    </xf>
    <xf numFmtId="0" fontId="77" fillId="0" borderId="0" xfId="0" applyFont="1" applyAlignment="1" applyProtection="1">
      <alignment horizontal="center" vertical="center"/>
      <protection locked="0"/>
    </xf>
    <xf numFmtId="0" fontId="78" fillId="0" borderId="0" xfId="0" applyFont="1" applyAlignment="1">
      <alignment/>
    </xf>
    <xf numFmtId="0" fontId="85" fillId="0" borderId="0" xfId="0" applyFont="1" applyAlignment="1">
      <alignment horizontal="center"/>
    </xf>
    <xf numFmtId="0" fontId="85" fillId="0" borderId="0" xfId="0" applyFont="1" applyAlignment="1">
      <alignment/>
    </xf>
    <xf numFmtId="0" fontId="81" fillId="0" borderId="0" xfId="0" applyFont="1" applyAlignment="1">
      <alignment horizontal="left" indent="1"/>
    </xf>
    <xf numFmtId="0" fontId="77" fillId="33" borderId="0" xfId="0" applyFont="1" applyFill="1" applyAlignment="1">
      <alignment/>
    </xf>
    <xf numFmtId="0" fontId="80" fillId="33" borderId="10" xfId="0" applyFont="1" applyFill="1" applyBorder="1" applyAlignment="1">
      <alignment horizontal="center"/>
    </xf>
    <xf numFmtId="0" fontId="83" fillId="0" borderId="10" xfId="0" applyFont="1" applyBorder="1" applyAlignment="1">
      <alignment horizontal="left" indent="1"/>
    </xf>
    <xf numFmtId="0" fontId="83" fillId="0" borderId="10" xfId="0" applyFont="1" applyBorder="1" applyAlignment="1">
      <alignment horizontal="center"/>
    </xf>
    <xf numFmtId="0" fontId="83" fillId="33" borderId="10" xfId="0" applyFont="1" applyFill="1" applyBorder="1" applyAlignment="1">
      <alignment horizontal="center" vertical="center"/>
    </xf>
    <xf numFmtId="0" fontId="80" fillId="33" borderId="10" xfId="0" applyFont="1" applyFill="1" applyBorder="1" applyAlignment="1">
      <alignment horizontal="center" vertical="center"/>
    </xf>
    <xf numFmtId="0" fontId="80" fillId="33" borderId="10" xfId="0" applyFont="1" applyFill="1" applyBorder="1" applyAlignment="1">
      <alignment vertical="center"/>
    </xf>
    <xf numFmtId="0" fontId="83" fillId="33" borderId="10" xfId="0" applyFont="1" applyFill="1" applyBorder="1" applyAlignment="1">
      <alignment horizontal="center" vertical="center" wrapText="1"/>
    </xf>
    <xf numFmtId="0" fontId="86" fillId="34" borderId="10" xfId="0" applyFont="1" applyFill="1" applyBorder="1" applyAlignment="1">
      <alignment horizontal="center" vertical="center"/>
    </xf>
    <xf numFmtId="0" fontId="80" fillId="34" borderId="10" xfId="0" applyFont="1" applyFill="1" applyBorder="1" applyAlignment="1">
      <alignment horizontal="center" vertical="center"/>
    </xf>
    <xf numFmtId="0" fontId="85" fillId="0" borderId="0" xfId="0" applyFont="1" applyAlignment="1">
      <alignment horizontal="left" indent="1"/>
    </xf>
    <xf numFmtId="0" fontId="85" fillId="0" borderId="10" xfId="0" applyFont="1" applyBorder="1" applyAlignment="1">
      <alignment horizontal="left" indent="1"/>
    </xf>
    <xf numFmtId="0" fontId="81" fillId="0" borderId="0" xfId="0" applyFont="1" applyAlignment="1">
      <alignment horizontal="center"/>
    </xf>
    <xf numFmtId="0" fontId="81" fillId="0" borderId="10" xfId="0" applyFont="1" applyBorder="1" applyAlignment="1">
      <alignment horizontal="center"/>
    </xf>
    <xf numFmtId="0" fontId="85" fillId="34" borderId="12" xfId="0" applyFont="1" applyFill="1" applyBorder="1" applyAlignment="1">
      <alignment horizontal="center"/>
    </xf>
    <xf numFmtId="0" fontId="81" fillId="34" borderId="0" xfId="0" applyFont="1" applyFill="1" applyAlignment="1">
      <alignment/>
    </xf>
    <xf numFmtId="0" fontId="85" fillId="34" borderId="14" xfId="0" applyFont="1" applyFill="1" applyBorder="1" applyAlignment="1">
      <alignment horizontal="center" vertical="center"/>
    </xf>
    <xf numFmtId="0" fontId="81" fillId="0" borderId="10" xfId="0" applyFont="1" applyBorder="1" applyAlignment="1">
      <alignment horizontal="center" vertical="center" wrapText="1"/>
    </xf>
    <xf numFmtId="0" fontId="81" fillId="0" borderId="10" xfId="0" applyFont="1" applyBorder="1" applyAlignment="1">
      <alignment/>
    </xf>
    <xf numFmtId="0" fontId="81" fillId="33" borderId="10" xfId="0" applyFont="1" applyFill="1" applyBorder="1" applyAlignment="1">
      <alignment horizontal="center"/>
    </xf>
    <xf numFmtId="0" fontId="81" fillId="33" borderId="10" xfId="0" applyFont="1" applyFill="1" applyBorder="1" applyAlignment="1">
      <alignment/>
    </xf>
    <xf numFmtId="0" fontId="81" fillId="0" borderId="10" xfId="0" applyFont="1" applyBorder="1" applyAlignment="1">
      <alignment horizontal="center" vertical="center"/>
    </xf>
    <xf numFmtId="0" fontId="81" fillId="0" borderId="10" xfId="0" applyFont="1" applyBorder="1" applyAlignment="1">
      <alignment vertical="center"/>
    </xf>
    <xf numFmtId="0" fontId="87" fillId="0" borderId="0" xfId="0" applyFont="1" applyAlignment="1">
      <alignment/>
    </xf>
    <xf numFmtId="0" fontId="85" fillId="34" borderId="0" xfId="0" applyFont="1" applyFill="1" applyAlignment="1">
      <alignment horizontal="center"/>
    </xf>
    <xf numFmtId="0" fontId="88" fillId="0" borderId="10" xfId="0" applyFont="1" applyBorder="1" applyAlignment="1">
      <alignment horizontal="left" indent="1"/>
    </xf>
    <xf numFmtId="0" fontId="78" fillId="0" borderId="10" xfId="0" applyFont="1" applyBorder="1" applyAlignment="1">
      <alignment horizontal="center"/>
    </xf>
    <xf numFmtId="0" fontId="89" fillId="0" borderId="10" xfId="0" applyFont="1" applyBorder="1" applyAlignment="1">
      <alignment horizontal="left" vertical="center" wrapText="1" indent="1"/>
    </xf>
    <xf numFmtId="0" fontId="78" fillId="0" borderId="10" xfId="0" applyFont="1" applyBorder="1" applyAlignment="1">
      <alignment horizontal="center" wrapText="1"/>
    </xf>
    <xf numFmtId="0" fontId="90" fillId="0" borderId="10" xfId="0" applyFont="1" applyBorder="1" applyAlignment="1">
      <alignment horizontal="center" wrapText="1"/>
    </xf>
    <xf numFmtId="0" fontId="79" fillId="0" borderId="10" xfId="0" applyFont="1" applyBorder="1" applyAlignment="1">
      <alignment horizontal="center" vertical="center"/>
    </xf>
    <xf numFmtId="0" fontId="77" fillId="0" borderId="10" xfId="0" applyFont="1" applyBorder="1" applyAlignment="1">
      <alignment horizontal="center" vertical="center"/>
    </xf>
    <xf numFmtId="0" fontId="77" fillId="0" borderId="10" xfId="0" applyFont="1" applyBorder="1" applyAlignment="1">
      <alignment horizontal="left" indent="1"/>
    </xf>
    <xf numFmtId="0" fontId="77" fillId="33" borderId="0" xfId="0" applyFont="1" applyFill="1" applyAlignment="1" quotePrefix="1">
      <alignment/>
    </xf>
    <xf numFmtId="0" fontId="91" fillId="0" borderId="0" xfId="0" applyFont="1" applyAlignment="1">
      <alignment/>
    </xf>
    <xf numFmtId="0" fontId="78" fillId="0" borderId="0" xfId="0" applyFont="1" applyAlignment="1">
      <alignment horizontal="center" vertical="center"/>
    </xf>
    <xf numFmtId="0" fontId="85" fillId="0" borderId="10" xfId="0" applyFont="1" applyBorder="1" applyAlignment="1">
      <alignment horizontal="center"/>
    </xf>
    <xf numFmtId="0" fontId="85" fillId="0" borderId="10" xfId="0" applyFont="1" applyBorder="1" applyAlignment="1">
      <alignment/>
    </xf>
    <xf numFmtId="0" fontId="81" fillId="34" borderId="10" xfId="0" applyFont="1" applyFill="1" applyBorder="1" applyAlignment="1">
      <alignment horizontal="center"/>
    </xf>
    <xf numFmtId="0" fontId="81" fillId="33" borderId="10" xfId="0" applyFont="1" applyFill="1" applyBorder="1" applyAlignment="1">
      <alignment horizontal="left" indent="1"/>
    </xf>
    <xf numFmtId="0" fontId="81" fillId="33" borderId="15" xfId="0" applyFont="1" applyFill="1" applyBorder="1" applyAlignment="1">
      <alignment horizontal="center"/>
    </xf>
    <xf numFmtId="0" fontId="92" fillId="0" borderId="0" xfId="0" applyFont="1" applyAlignment="1">
      <alignment/>
    </xf>
    <xf numFmtId="0" fontId="85" fillId="0" borderId="0" xfId="0" applyFont="1" applyAlignment="1">
      <alignment horizontal="left" indent="22"/>
    </xf>
    <xf numFmtId="0" fontId="93" fillId="0" borderId="0" xfId="0" applyFont="1" applyAlignment="1">
      <alignment/>
    </xf>
    <xf numFmtId="0" fontId="85" fillId="0" borderId="10" xfId="0" applyFont="1" applyBorder="1" applyAlignment="1">
      <alignment horizontal="center" vertical="center" wrapText="1"/>
    </xf>
    <xf numFmtId="0" fontId="85" fillId="0" borderId="10" xfId="0" applyFont="1" applyBorder="1" applyAlignment="1">
      <alignment horizontal="center" vertical="center"/>
    </xf>
    <xf numFmtId="0" fontId="85" fillId="0" borderId="10" xfId="0" applyFont="1" applyBorder="1" applyAlignment="1">
      <alignment horizontal="left" indent="4"/>
    </xf>
    <xf numFmtId="0" fontId="6" fillId="34" borderId="0" xfId="0" applyFont="1" applyFill="1" applyBorder="1" applyAlignment="1">
      <alignment horizontal="left" indent="1"/>
    </xf>
    <xf numFmtId="0" fontId="4" fillId="34" borderId="0" xfId="0" applyFont="1" applyFill="1" applyAlignment="1">
      <alignment horizontal="center"/>
    </xf>
    <xf numFmtId="0" fontId="4" fillId="34" borderId="0" xfId="0" applyFont="1" applyFill="1" applyAlignment="1">
      <alignment/>
    </xf>
    <xf numFmtId="0" fontId="4" fillId="34" borderId="0" xfId="0" applyFont="1" applyFill="1" applyBorder="1" applyAlignment="1">
      <alignment horizontal="left" indent="2"/>
    </xf>
    <xf numFmtId="0" fontId="4" fillId="34" borderId="10" xfId="0" applyFont="1" applyFill="1" applyBorder="1" applyAlignment="1">
      <alignment horizontal="center"/>
    </xf>
    <xf numFmtId="0" fontId="7" fillId="34" borderId="0" xfId="0" applyFont="1" applyFill="1" applyBorder="1" applyAlignment="1">
      <alignment horizontal="center"/>
    </xf>
    <xf numFmtId="0" fontId="4" fillId="34" borderId="10" xfId="0" applyFont="1" applyFill="1" applyBorder="1" applyAlignment="1">
      <alignment/>
    </xf>
    <xf numFmtId="0" fontId="4" fillId="34" borderId="10" xfId="0" applyFont="1" applyFill="1" applyBorder="1" applyAlignment="1">
      <alignment horizontal="left" indent="2"/>
    </xf>
    <xf numFmtId="0" fontId="4" fillId="35" borderId="10" xfId="0" applyFont="1" applyFill="1" applyBorder="1" applyAlignment="1">
      <alignment horizontal="center"/>
    </xf>
    <xf numFmtId="0" fontId="6" fillId="34" borderId="10" xfId="0" applyFont="1" applyFill="1" applyBorder="1" applyAlignment="1">
      <alignment horizontal="center"/>
    </xf>
    <xf numFmtId="0" fontId="6" fillId="34" borderId="10" xfId="0" applyFont="1" applyFill="1" applyBorder="1" applyAlignment="1" quotePrefix="1">
      <alignment horizontal="center"/>
    </xf>
    <xf numFmtId="0" fontId="6" fillId="34" borderId="0" xfId="0" applyFont="1" applyFill="1" applyAlignment="1">
      <alignment/>
    </xf>
    <xf numFmtId="0" fontId="77" fillId="0" borderId="0" xfId="0" applyFont="1" applyAlignment="1">
      <alignment wrapText="1"/>
    </xf>
    <xf numFmtId="0" fontId="88" fillId="36" borderId="0" xfId="0" applyFont="1" applyFill="1" applyAlignment="1">
      <alignment horizontal="center"/>
    </xf>
    <xf numFmtId="0" fontId="88" fillId="36" borderId="0" xfId="0" applyFont="1" applyFill="1" applyAlignment="1">
      <alignment/>
    </xf>
    <xf numFmtId="0" fontId="94" fillId="36" borderId="0" xfId="0" applyFont="1" applyFill="1" applyAlignment="1">
      <alignment/>
    </xf>
    <xf numFmtId="0" fontId="94" fillId="36" borderId="0" xfId="0" applyFont="1" applyFill="1" applyAlignment="1">
      <alignment horizontal="right"/>
    </xf>
    <xf numFmtId="0" fontId="94" fillId="36" borderId="0" xfId="0" applyFont="1" applyFill="1" applyAlignment="1">
      <alignment horizontal="center"/>
    </xf>
    <xf numFmtId="0" fontId="88" fillId="36" borderId="0" xfId="0" applyFont="1" applyFill="1" applyBorder="1" applyAlignment="1">
      <alignment/>
    </xf>
    <xf numFmtId="0" fontId="88" fillId="36" borderId="0" xfId="0" applyFont="1" applyFill="1" applyBorder="1" applyAlignment="1">
      <alignment horizontal="center"/>
    </xf>
    <xf numFmtId="0" fontId="95" fillId="36" borderId="0" xfId="0" applyFont="1" applyFill="1" applyBorder="1" applyAlignment="1">
      <alignment horizontal="left" indent="1"/>
    </xf>
    <xf numFmtId="0" fontId="95" fillId="36" borderId="0" xfId="0" applyFont="1" applyFill="1" applyBorder="1" applyAlignment="1">
      <alignment horizontal="center"/>
    </xf>
    <xf numFmtId="0" fontId="95" fillId="36" borderId="0" xfId="0" applyFont="1" applyFill="1" applyBorder="1" applyAlignment="1">
      <alignment/>
    </xf>
    <xf numFmtId="0" fontId="96" fillId="36" borderId="0" xfId="0" applyFont="1" applyFill="1" applyBorder="1" applyAlignment="1">
      <alignment/>
    </xf>
    <xf numFmtId="0" fontId="97" fillId="36" borderId="0" xfId="0" applyFont="1" applyFill="1" applyAlignment="1">
      <alignment/>
    </xf>
    <xf numFmtId="0" fontId="95" fillId="36" borderId="0" xfId="0" applyFont="1" applyFill="1" applyAlignment="1">
      <alignment horizontal="right"/>
    </xf>
    <xf numFmtId="0" fontId="98" fillId="36" borderId="0" xfId="0" applyFont="1" applyFill="1" applyBorder="1" applyAlignment="1">
      <alignment horizontal="center"/>
    </xf>
    <xf numFmtId="0" fontId="99" fillId="36" borderId="0" xfId="0" applyFont="1" applyFill="1" applyAlignment="1">
      <alignment/>
    </xf>
    <xf numFmtId="0" fontId="95" fillId="36" borderId="0" xfId="0" applyFont="1" applyFill="1" applyAlignment="1">
      <alignment horizontal="center"/>
    </xf>
    <xf numFmtId="0" fontId="88" fillId="36" borderId="0" xfId="0" applyFont="1" applyFill="1" applyAlignment="1">
      <alignment horizontal="left" indent="1"/>
    </xf>
    <xf numFmtId="0" fontId="96" fillId="36" borderId="0" xfId="0" applyFont="1" applyFill="1" applyBorder="1" applyAlignment="1">
      <alignment horizontal="left"/>
    </xf>
    <xf numFmtId="0" fontId="94" fillId="36" borderId="0" xfId="0" applyFont="1" applyFill="1" applyBorder="1" applyAlignment="1">
      <alignment horizontal="left" indent="2"/>
    </xf>
    <xf numFmtId="0" fontId="94" fillId="36" borderId="0" xfId="0" applyFont="1" applyFill="1" applyAlignment="1">
      <alignment horizontal="left"/>
    </xf>
    <xf numFmtId="0" fontId="95" fillId="36" borderId="0" xfId="0" applyFont="1" applyFill="1" applyAlignment="1">
      <alignment/>
    </xf>
    <xf numFmtId="0" fontId="100" fillId="36" borderId="0" xfId="0" applyFont="1" applyFill="1" applyAlignment="1">
      <alignment horizontal="left" indent="1"/>
    </xf>
    <xf numFmtId="0" fontId="100" fillId="36" borderId="0" xfId="0" applyFont="1" applyFill="1" applyAlignment="1">
      <alignment horizontal="center"/>
    </xf>
    <xf numFmtId="0" fontId="100" fillId="36" borderId="0" xfId="0" applyFont="1" applyFill="1" applyAlignment="1">
      <alignment/>
    </xf>
    <xf numFmtId="0" fontId="95" fillId="36" borderId="0" xfId="0" applyFont="1" applyFill="1" applyAlignment="1">
      <alignment horizontal="left" indent="1"/>
    </xf>
    <xf numFmtId="0" fontId="101" fillId="36" borderId="0" xfId="0" applyFont="1" applyFill="1" applyBorder="1" applyAlignment="1">
      <alignment/>
    </xf>
    <xf numFmtId="0" fontId="100" fillId="36" borderId="0" xfId="0" applyFont="1" applyFill="1" applyAlignment="1" quotePrefix="1">
      <alignment/>
    </xf>
    <xf numFmtId="0" fontId="95" fillId="36" borderId="0" xfId="0" applyFont="1" applyFill="1" applyAlignment="1">
      <alignment horizontal="left"/>
    </xf>
    <xf numFmtId="0" fontId="3" fillId="36" borderId="0" xfId="0" applyFont="1" applyFill="1" applyAlignment="1">
      <alignment vertical="top"/>
    </xf>
    <xf numFmtId="0" fontId="99" fillId="36" borderId="0" xfId="0" applyFont="1" applyFill="1" applyAlignment="1">
      <alignment vertical="top"/>
    </xf>
    <xf numFmtId="0" fontId="99" fillId="36" borderId="0" xfId="0" applyFont="1" applyFill="1" applyAlignment="1">
      <alignment horizontal="left" vertical="top" indent="1"/>
    </xf>
    <xf numFmtId="0" fontId="99" fillId="36" borderId="0" xfId="0" applyFont="1" applyFill="1" applyAlignment="1" quotePrefix="1">
      <alignment vertical="top"/>
    </xf>
    <xf numFmtId="0" fontId="65" fillId="36" borderId="0" xfId="45" applyFill="1" applyAlignment="1">
      <alignment/>
    </xf>
    <xf numFmtId="0" fontId="102" fillId="36" borderId="0" xfId="0" applyFont="1" applyFill="1" applyBorder="1" applyAlignment="1">
      <alignment horizontal="left" indent="1"/>
    </xf>
    <xf numFmtId="0" fontId="102" fillId="36" borderId="0" xfId="0" applyFont="1" applyFill="1" applyBorder="1" applyAlignment="1">
      <alignment horizontal="center"/>
    </xf>
    <xf numFmtId="0" fontId="102" fillId="36" borderId="0" xfId="0" applyFont="1" applyFill="1" applyBorder="1" applyAlignment="1">
      <alignment/>
    </xf>
    <xf numFmtId="0" fontId="103" fillId="36" borderId="0" xfId="0" applyFont="1" applyFill="1" applyAlignment="1">
      <alignment horizontal="right"/>
    </xf>
    <xf numFmtId="0" fontId="104" fillId="36" borderId="0" xfId="0" applyFont="1" applyFill="1" applyBorder="1" applyAlignment="1">
      <alignment horizontal="center"/>
    </xf>
    <xf numFmtId="0" fontId="102" fillId="36" borderId="0" xfId="0" applyFont="1" applyFill="1" applyAlignment="1">
      <alignment horizontal="left"/>
    </xf>
    <xf numFmtId="0" fontId="102" fillId="36" borderId="0" xfId="0" applyFont="1" applyFill="1" applyAlignment="1">
      <alignment/>
    </xf>
    <xf numFmtId="0" fontId="102" fillId="36" borderId="0" xfId="0" applyFont="1" applyFill="1" applyAlignment="1">
      <alignment horizontal="left" indent="1"/>
    </xf>
    <xf numFmtId="0" fontId="103" fillId="36" borderId="0" xfId="0" applyFont="1" applyFill="1" applyAlignment="1">
      <alignment/>
    </xf>
    <xf numFmtId="0" fontId="102" fillId="36" borderId="0" xfId="0" applyFont="1" applyFill="1" applyAlignment="1">
      <alignment horizontal="left" vertical="top" indent="1"/>
    </xf>
    <xf numFmtId="0" fontId="102" fillId="36" borderId="0" xfId="0" applyFont="1" applyFill="1" applyAlignment="1">
      <alignment horizontal="center"/>
    </xf>
    <xf numFmtId="0" fontId="88" fillId="36" borderId="0" xfId="0" applyFont="1" applyFill="1" applyAlignment="1">
      <alignment horizontal="left"/>
    </xf>
    <xf numFmtId="0" fontId="105" fillId="36" borderId="0" xfId="0" applyFont="1" applyFill="1" applyBorder="1" applyAlignment="1">
      <alignment/>
    </xf>
    <xf numFmtId="0" fontId="102" fillId="36" borderId="0" xfId="0" applyFont="1" applyFill="1" applyAlignment="1" quotePrefix="1">
      <alignment horizontal="left" indent="1"/>
    </xf>
    <xf numFmtId="0" fontId="101" fillId="36" borderId="16" xfId="0" applyFont="1" applyFill="1" applyBorder="1" applyAlignment="1">
      <alignment horizontal="right"/>
    </xf>
    <xf numFmtId="0" fontId="102" fillId="36" borderId="0" xfId="0" applyFont="1" applyFill="1" applyAlignment="1">
      <alignment horizontal="left" indent="1"/>
    </xf>
    <xf numFmtId="3" fontId="102" fillId="36" borderId="0" xfId="0" applyNumberFormat="1" applyFont="1" applyFill="1" applyAlignment="1">
      <alignment horizontal="center"/>
    </xf>
    <xf numFmtId="0" fontId="102" fillId="36" borderId="0" xfId="0" applyFont="1" applyFill="1" applyAlignment="1">
      <alignment horizontal="left" indent="1"/>
    </xf>
    <xf numFmtId="3" fontId="102" fillId="36" borderId="0" xfId="0" applyNumberFormat="1" applyFont="1" applyFill="1" applyAlignment="1">
      <alignment horizontal="center"/>
    </xf>
    <xf numFmtId="3" fontId="99" fillId="36" borderId="0" xfId="0" applyNumberFormat="1" applyFont="1" applyFill="1" applyAlignment="1">
      <alignment horizontal="center"/>
    </xf>
    <xf numFmtId="3" fontId="100" fillId="36" borderId="17" xfId="0" applyNumberFormat="1" applyFont="1" applyFill="1" applyBorder="1" applyAlignment="1">
      <alignment horizontal="center"/>
    </xf>
    <xf numFmtId="3" fontId="100" fillId="36" borderId="18" xfId="0" applyNumberFormat="1" applyFont="1" applyFill="1" applyBorder="1" applyAlignment="1">
      <alignment horizontal="center"/>
    </xf>
    <xf numFmtId="0" fontId="98" fillId="36" borderId="0" xfId="0" applyFont="1" applyFill="1" applyBorder="1" applyAlignment="1">
      <alignment horizontal="center"/>
    </xf>
    <xf numFmtId="0" fontId="99" fillId="36" borderId="0" xfId="0" applyFont="1" applyFill="1" applyAlignment="1">
      <alignment horizontal="left" vertical="top" indent="1"/>
    </xf>
    <xf numFmtId="0" fontId="102" fillId="36" borderId="0" xfId="0" applyFont="1" applyFill="1" applyAlignment="1">
      <alignment horizontal="left" vertical="top" indent="1"/>
    </xf>
    <xf numFmtId="0" fontId="102" fillId="36" borderId="0" xfId="0" applyFont="1" applyFill="1" applyAlignment="1">
      <alignment horizontal="left" indent="1"/>
    </xf>
    <xf numFmtId="0" fontId="96" fillId="36" borderId="0" xfId="0" applyFont="1" applyFill="1" applyBorder="1" applyAlignment="1">
      <alignment horizontal="left" indent="1"/>
    </xf>
    <xf numFmtId="0" fontId="102" fillId="36" borderId="0" xfId="0" applyFont="1" applyFill="1" applyBorder="1" applyAlignment="1">
      <alignment horizontal="left" vertical="top" wrapText="1" indent="1"/>
    </xf>
    <xf numFmtId="0" fontId="95" fillId="36" borderId="0" xfId="0" applyFont="1" applyFill="1" applyAlignment="1">
      <alignment horizontal="center"/>
    </xf>
    <xf numFmtId="0" fontId="85" fillId="0" borderId="0" xfId="0" applyFont="1" applyAlignment="1">
      <alignment horizontal="center" vertical="center" wrapText="1"/>
    </xf>
    <xf numFmtId="3" fontId="88" fillId="36" borderId="0" xfId="0" applyNumberFormat="1" applyFont="1" applyFill="1" applyAlignment="1">
      <alignment horizontal="center"/>
    </xf>
    <xf numFmtId="0" fontId="101" fillId="36" borderId="0" xfId="0" applyFont="1" applyFill="1" applyAlignment="1">
      <alignment horizontal="left" indent="1"/>
    </xf>
    <xf numFmtId="0" fontId="101" fillId="36" borderId="0" xfId="0" applyFont="1" applyFill="1" applyAlignment="1">
      <alignment horizontal="left" indent="2"/>
    </xf>
    <xf numFmtId="0" fontId="106" fillId="36" borderId="0" xfId="0" applyFont="1" applyFill="1" applyBorder="1" applyAlignment="1">
      <alignment/>
    </xf>
    <xf numFmtId="3" fontId="102" fillId="36" borderId="0" xfId="0" applyNumberFormat="1" applyFont="1" applyFill="1" applyAlignment="1">
      <alignment horizontal="center"/>
    </xf>
    <xf numFmtId="3" fontId="100" fillId="36" borderId="0" xfId="0" applyNumberFormat="1" applyFont="1" applyFill="1" applyBorder="1" applyAlignment="1">
      <alignment horizontal="center"/>
    </xf>
    <xf numFmtId="0" fontId="98" fillId="36" borderId="0" xfId="0" applyFont="1" applyFill="1" applyBorder="1" applyAlignment="1">
      <alignment horizontal="center"/>
    </xf>
    <xf numFmtId="0" fontId="107" fillId="36" borderId="0" xfId="0" applyFont="1" applyFill="1" applyAlignment="1">
      <alignment horizontal="left" vertical="top" indent="1"/>
    </xf>
    <xf numFmtId="0" fontId="108" fillId="36" borderId="0" xfId="0" applyFont="1" applyFill="1" applyAlignment="1">
      <alignment horizontal="left" indent="1"/>
    </xf>
    <xf numFmtId="3" fontId="102" fillId="36" borderId="0" xfId="0" applyNumberFormat="1" applyFont="1" applyFill="1" applyAlignment="1">
      <alignment horizontal="center"/>
    </xf>
    <xf numFmtId="3" fontId="102" fillId="36" borderId="0" xfId="0" applyNumberFormat="1" applyFont="1" applyFill="1" applyAlignment="1">
      <alignment horizontal="center"/>
    </xf>
    <xf numFmtId="0" fontId="102" fillId="36" borderId="0" xfId="0" applyFont="1" applyFill="1" applyAlignment="1">
      <alignment/>
    </xf>
    <xf numFmtId="0" fontId="102" fillId="36" borderId="0" xfId="0" applyFont="1" applyFill="1" applyBorder="1" applyAlignment="1">
      <alignment horizontal="left"/>
    </xf>
    <xf numFmtId="0" fontId="102" fillId="36" borderId="0" xfId="0" applyFont="1" applyFill="1" applyAlignment="1" quotePrefix="1">
      <alignment/>
    </xf>
    <xf numFmtId="0" fontId="102" fillId="36" borderId="0" xfId="0" applyFont="1" applyFill="1" applyAlignment="1">
      <alignment horizontal="left" vertical="top" wrapText="1" indent="1"/>
    </xf>
    <xf numFmtId="0" fontId="88" fillId="36" borderId="0" xfId="0" applyFont="1" applyFill="1" applyAlignment="1">
      <alignment horizontal="left" vertical="top" wrapText="1"/>
    </xf>
    <xf numFmtId="0" fontId="88" fillId="36" borderId="0" xfId="0" applyFont="1" applyFill="1" applyAlignment="1">
      <alignment horizontal="left" vertical="top"/>
    </xf>
    <xf numFmtId="3" fontId="102" fillId="36" borderId="0" xfId="0" applyNumberFormat="1" applyFont="1" applyFill="1" applyAlignment="1">
      <alignment horizontal="center"/>
    </xf>
    <xf numFmtId="0" fontId="109" fillId="36" borderId="0" xfId="0" applyFont="1" applyFill="1" applyAlignment="1">
      <alignment horizontal="left" vertical="center" indent="2"/>
    </xf>
    <xf numFmtId="0" fontId="110" fillId="36" borderId="0" xfId="0" applyFont="1" applyFill="1" applyBorder="1" applyAlignment="1">
      <alignment horizontal="left" vertical="top" indent="4"/>
    </xf>
    <xf numFmtId="0" fontId="98" fillId="36" borderId="0" xfId="0" applyFont="1" applyFill="1" applyBorder="1" applyAlignment="1">
      <alignment horizontal="center"/>
    </xf>
    <xf numFmtId="0" fontId="83" fillId="33" borderId="15" xfId="0" applyFont="1" applyFill="1" applyBorder="1" applyAlignment="1">
      <alignment horizontal="center" vertical="center"/>
    </xf>
    <xf numFmtId="0" fontId="83" fillId="33" borderId="19" xfId="0" applyFont="1" applyFill="1" applyBorder="1" applyAlignment="1">
      <alignment horizontal="center" vertical="center"/>
    </xf>
    <xf numFmtId="0" fontId="83" fillId="33" borderId="20" xfId="0" applyFont="1" applyFill="1" applyBorder="1" applyAlignment="1">
      <alignment horizontal="center" vertical="center"/>
    </xf>
    <xf numFmtId="0" fontId="83" fillId="33" borderId="10" xfId="0" applyFont="1" applyFill="1" applyBorder="1" applyAlignment="1">
      <alignment horizontal="center" vertical="center"/>
    </xf>
    <xf numFmtId="0" fontId="85" fillId="0" borderId="10" xfId="0" applyFont="1" applyBorder="1" applyAlignment="1">
      <alignment horizontal="center"/>
    </xf>
    <xf numFmtId="0" fontId="5" fillId="33" borderId="10" xfId="0" applyFont="1" applyFill="1" applyBorder="1" applyAlignment="1">
      <alignment horizontal="left" vertical="top" wrapText="1"/>
    </xf>
    <xf numFmtId="0" fontId="81" fillId="33" borderId="15" xfId="0" applyFont="1" applyFill="1" applyBorder="1" applyAlignment="1">
      <alignment horizontal="left"/>
    </xf>
    <xf numFmtId="0" fontId="81" fillId="33" borderId="19" xfId="0" applyFont="1" applyFill="1" applyBorder="1" applyAlignment="1">
      <alignment horizontal="left"/>
    </xf>
    <xf numFmtId="0" fontId="81" fillId="33" borderId="20" xfId="0" applyFont="1" applyFill="1" applyBorder="1" applyAlignment="1">
      <alignment horizontal="left"/>
    </xf>
    <xf numFmtId="0" fontId="81" fillId="33" borderId="10" xfId="0" applyFont="1" applyFill="1" applyBorder="1" applyAlignment="1">
      <alignment horizontal="left"/>
    </xf>
    <xf numFmtId="0" fontId="81" fillId="33" borderId="0" xfId="0" applyFont="1" applyFill="1" applyAlignment="1">
      <alignment horizontal="left"/>
    </xf>
    <xf numFmtId="0" fontId="85" fillId="0" borderId="0" xfId="0" applyFont="1" applyAlignment="1">
      <alignment horizontal="center"/>
    </xf>
    <xf numFmtId="0" fontId="85" fillId="0" borderId="10" xfId="0" applyFont="1" applyBorder="1" applyAlignment="1">
      <alignment horizontal="center"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xdr:row>
      <xdr:rowOff>38100</xdr:rowOff>
    </xdr:from>
    <xdr:to>
      <xdr:col>0</xdr:col>
      <xdr:colOff>1400175</xdr:colOff>
      <xdr:row>10</xdr:row>
      <xdr:rowOff>133350</xdr:rowOff>
    </xdr:to>
    <xdr:pic>
      <xdr:nvPicPr>
        <xdr:cNvPr id="1" name="Image 6" descr="464cb6c5b9a1e_m_0622"/>
        <xdr:cNvPicPr preferRelativeResize="1">
          <a:picLocks noChangeAspect="1"/>
        </xdr:cNvPicPr>
      </xdr:nvPicPr>
      <xdr:blipFill>
        <a:blip r:embed="rId1"/>
        <a:stretch>
          <a:fillRect/>
        </a:stretch>
      </xdr:blipFill>
      <xdr:spPr>
        <a:xfrm>
          <a:off x="333375" y="381000"/>
          <a:ext cx="1066800" cy="1476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avascript:PopUp('https://www.royaumesoublies.com/taverne/index.php?act=legends&amp;CODE=rpg_obj_desc&amp;o=620','Legends',%20250,%20300,%201,%201,%201);"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rgb="FFC00000"/>
  </sheetPr>
  <dimension ref="A1:J255"/>
  <sheetViews>
    <sheetView zoomScale="160" zoomScaleNormal="160" zoomScalePageLayoutView="0" workbookViewId="0" topLeftCell="A117">
      <selection activeCell="A130" sqref="A130"/>
    </sheetView>
  </sheetViews>
  <sheetFormatPr defaultColWidth="11.421875" defaultRowHeight="15"/>
  <cols>
    <col min="1" max="1" width="26.7109375" style="89" customWidth="1"/>
    <col min="2" max="3" width="6.140625" style="88" customWidth="1"/>
    <col min="4" max="4" width="4.8515625" style="89" customWidth="1"/>
    <col min="5" max="5" width="27.7109375" style="89" customWidth="1"/>
    <col min="6" max="6" width="9.57421875" style="88" customWidth="1"/>
    <col min="7" max="7" width="6.28125" style="88" customWidth="1"/>
    <col min="8" max="8" width="2.140625" style="89" customWidth="1"/>
    <col min="9" max="16384" width="11.57421875" style="89" customWidth="1"/>
  </cols>
  <sheetData>
    <row r="1" spans="1:7" ht="13.5" customHeight="1">
      <c r="A1" s="88"/>
      <c r="B1" s="169" t="s">
        <v>328</v>
      </c>
      <c r="C1" s="169"/>
      <c r="D1" s="169"/>
      <c r="E1" s="169"/>
      <c r="F1" s="169"/>
      <c r="G1" s="169"/>
    </row>
    <row r="2" spans="2:7" ht="13.5" customHeight="1">
      <c r="B2" s="169"/>
      <c r="C2" s="169"/>
      <c r="D2" s="169"/>
      <c r="E2" s="169"/>
      <c r="F2" s="169"/>
      <c r="G2" s="169"/>
    </row>
    <row r="3" spans="2:7" ht="13.5" customHeight="1">
      <c r="B3" s="169"/>
      <c r="C3" s="169"/>
      <c r="D3" s="169"/>
      <c r="E3" s="169"/>
      <c r="F3" s="169"/>
      <c r="G3" s="169"/>
    </row>
    <row r="4" spans="2:7" ht="14.25" customHeight="1">
      <c r="B4" s="170" t="s">
        <v>239</v>
      </c>
      <c r="C4" s="170"/>
      <c r="D4" s="170"/>
      <c r="E4" s="170"/>
      <c r="F4" s="170"/>
      <c r="G4" s="90"/>
    </row>
    <row r="5" spans="3:6" ht="13.5">
      <c r="C5" s="163" t="s">
        <v>338</v>
      </c>
      <c r="F5" s="122">
        <v>7</v>
      </c>
    </row>
    <row r="6" spans="3:6" ht="13.5">
      <c r="C6" s="163" t="s">
        <v>339</v>
      </c>
      <c r="F6" s="122">
        <v>1</v>
      </c>
    </row>
    <row r="7" spans="3:6" ht="13.5">
      <c r="C7" s="163" t="s">
        <v>340</v>
      </c>
      <c r="F7" s="122">
        <v>4</v>
      </c>
    </row>
    <row r="8" spans="3:6" ht="13.5">
      <c r="C8" s="163" t="s">
        <v>341</v>
      </c>
      <c r="F8" s="122">
        <v>6</v>
      </c>
    </row>
    <row r="9" spans="5:6" ht="13.5">
      <c r="E9" s="91" t="s">
        <v>0</v>
      </c>
      <c r="F9" s="92">
        <f>SUM(F5:F8)</f>
        <v>18</v>
      </c>
    </row>
    <row r="10" ht="13.5">
      <c r="C10" s="162" t="s">
        <v>172</v>
      </c>
    </row>
    <row r="11" ht="13.5">
      <c r="C11" s="162" t="s">
        <v>173</v>
      </c>
    </row>
    <row r="12" ht="13.5">
      <c r="C12" s="164" t="s">
        <v>174</v>
      </c>
    </row>
    <row r="14" spans="1:8" ht="18">
      <c r="A14" s="171" t="s">
        <v>72</v>
      </c>
      <c r="B14" s="171"/>
      <c r="C14" s="171"/>
      <c r="D14" s="171"/>
      <c r="E14" s="171"/>
      <c r="F14" s="171"/>
      <c r="G14" s="171"/>
      <c r="H14" s="143"/>
    </row>
    <row r="15" spans="1:7" ht="13.5">
      <c r="A15" s="93"/>
      <c r="B15" s="94"/>
      <c r="C15" s="94"/>
      <c r="D15" s="93"/>
      <c r="E15" s="93"/>
      <c r="F15" s="94"/>
      <c r="G15" s="94"/>
    </row>
    <row r="16" spans="1:7" ht="13.5">
      <c r="A16" s="95" t="str">
        <f>Compétences!B2</f>
        <v>INTELLIGENCE</v>
      </c>
      <c r="B16" s="96">
        <f>Caractéristiques!B6</f>
        <v>18</v>
      </c>
      <c r="C16" s="135">
        <f>Caractéristiques!N6</f>
        <v>4</v>
      </c>
      <c r="D16" s="93"/>
      <c r="E16" s="97" t="str">
        <f>Compétences!B19</f>
        <v>SAGESSE</v>
      </c>
      <c r="F16" s="96">
        <f>Caractéristiques!B7</f>
        <v>10</v>
      </c>
      <c r="G16" s="135">
        <f>Caractéristiques!N7</f>
        <v>0</v>
      </c>
    </row>
    <row r="17" spans="1:7" ht="13.5">
      <c r="A17" s="121" t="str">
        <f>Compétences!B3</f>
        <v>Art de la magie</v>
      </c>
      <c r="B17" s="122">
        <f>Compétences!C3</f>
        <v>11</v>
      </c>
      <c r="C17" s="94"/>
      <c r="D17" s="93"/>
      <c r="E17" s="123" t="str">
        <f>Compétences!B20</f>
        <v>Perception</v>
      </c>
      <c r="F17" s="122">
        <f>Compétences!C20</f>
        <v>10</v>
      </c>
      <c r="G17" s="94"/>
    </row>
    <row r="18" spans="1:7" ht="13.5">
      <c r="A18" s="121" t="str">
        <f>Compétences!B4</f>
        <v>C. Architecture et ingénierie </v>
      </c>
      <c r="B18" s="122">
        <f>Compétences!C4</f>
        <v>8</v>
      </c>
      <c r="C18" s="94"/>
      <c r="D18" s="93"/>
      <c r="E18" s="123" t="str">
        <f>Compétences!B21</f>
        <v>Premier secours </v>
      </c>
      <c r="F18" s="122">
        <f>Compétences!C21</f>
        <v>0</v>
      </c>
      <c r="G18" s="94"/>
    </row>
    <row r="19" spans="1:7" ht="13.5">
      <c r="A19" s="121" t="str">
        <f>Compétences!B5</f>
        <v>C. Exploration souterraine </v>
      </c>
      <c r="B19" s="122">
        <f>Compétences!C5</f>
        <v>8</v>
      </c>
      <c r="C19" s="94"/>
      <c r="D19" s="93"/>
      <c r="E19" s="123" t="str">
        <f>Compétences!B22</f>
        <v>Psychologie</v>
      </c>
      <c r="F19" s="122">
        <f>Compétences!C22</f>
        <v>4</v>
      </c>
      <c r="G19" s="94"/>
    </row>
    <row r="20" spans="1:7" ht="13.5">
      <c r="A20" s="121" t="str">
        <f>Compétences!B6</f>
        <v>C. Folklore local </v>
      </c>
      <c r="B20" s="122">
        <f>Compétences!C6</f>
        <v>8</v>
      </c>
      <c r="C20" s="94"/>
      <c r="D20" s="93"/>
      <c r="E20" s="123" t="str">
        <f>Compétences!B23</f>
        <v>Survie</v>
      </c>
      <c r="F20" s="122">
        <f>Compétences!C23</f>
        <v>0</v>
      </c>
      <c r="G20" s="94"/>
    </row>
    <row r="21" spans="1:7" ht="13.5">
      <c r="A21" s="121" t="str">
        <f>Compétences!B7</f>
        <v>C. Géographie</v>
      </c>
      <c r="B21" s="122">
        <f>Compétences!C7</f>
        <v>11</v>
      </c>
      <c r="C21" s="94"/>
      <c r="D21" s="93"/>
      <c r="E21" s="93"/>
      <c r="F21" s="94"/>
      <c r="G21" s="94"/>
    </row>
    <row r="22" spans="1:7" ht="13.5">
      <c r="A22" s="121" t="str">
        <f>Compétences!B8</f>
        <v>C. Histoire </v>
      </c>
      <c r="B22" s="122">
        <f>Compétences!C8</f>
        <v>12</v>
      </c>
      <c r="C22" s="94"/>
      <c r="D22" s="93"/>
      <c r="E22" s="97" t="str">
        <f>Compétences!B26</f>
        <v>CHARISME</v>
      </c>
      <c r="F22" s="96">
        <f>Caractéristiques!B8</f>
        <v>30</v>
      </c>
      <c r="G22" s="135">
        <f>Caractéristiques!N8</f>
        <v>10</v>
      </c>
    </row>
    <row r="23" spans="1:7" ht="13.5">
      <c r="A23" s="121" t="str">
        <f>Compétences!B9</f>
        <v>C. Mystères </v>
      </c>
      <c r="B23" s="122">
        <f>Compétences!C9</f>
        <v>25</v>
      </c>
      <c r="C23" s="94"/>
      <c r="D23" s="93"/>
      <c r="E23" s="123" t="str">
        <f>Compétences!B27</f>
        <v>Déguisement</v>
      </c>
      <c r="F23" s="122">
        <f>Compétences!C27</f>
        <v>14</v>
      </c>
      <c r="G23" s="94"/>
    </row>
    <row r="24" spans="1:7" ht="13.5">
      <c r="A24" s="121" t="str">
        <f>Compétences!B10</f>
        <v>C. Nature</v>
      </c>
      <c r="B24" s="122">
        <f>Compétences!C10</f>
        <v>22</v>
      </c>
      <c r="C24" s="94"/>
      <c r="D24" s="93"/>
      <c r="E24" s="123" t="str">
        <f>Compétences!B28</f>
        <v>Dressage</v>
      </c>
      <c r="F24" s="122">
        <f>Compétences!C28</f>
        <v>14</v>
      </c>
      <c r="G24" s="94"/>
    </row>
    <row r="25" spans="1:7" ht="13.5">
      <c r="A25" s="121" t="str">
        <f>Compétences!B11</f>
        <v>C. Noblesse et royauté </v>
      </c>
      <c r="B25" s="122">
        <f>Compétences!C11</f>
        <v>8</v>
      </c>
      <c r="C25" s="94"/>
      <c r="D25" s="93"/>
      <c r="E25" s="123" t="str">
        <f>Compétences!B29</f>
        <v>Intimidation</v>
      </c>
      <c r="F25" s="122">
        <f>Compétences!C29</f>
        <v>10</v>
      </c>
      <c r="G25" s="94"/>
    </row>
    <row r="26" spans="1:7" ht="13.5">
      <c r="A26" s="121" t="str">
        <f>Compétences!B12</f>
        <v>C. Plans </v>
      </c>
      <c r="B26" s="122">
        <f>Compétences!C12</f>
        <v>17</v>
      </c>
      <c r="C26" s="94"/>
      <c r="D26" s="93"/>
      <c r="E26" s="123" t="str">
        <f>Compétences!B30</f>
        <v>Représentation danse</v>
      </c>
      <c r="F26" s="122">
        <f>Compétences!C30</f>
        <v>39</v>
      </c>
      <c r="G26" s="94"/>
    </row>
    <row r="27" spans="1:7" ht="13.5">
      <c r="A27" s="121" t="str">
        <f>Compétences!B13</f>
        <v>C. Religion </v>
      </c>
      <c r="B27" s="122">
        <f>Compétences!C13</f>
        <v>19</v>
      </c>
      <c r="C27" s="94"/>
      <c r="D27" s="93"/>
      <c r="E27" s="123" t="str">
        <f>Compétences!B31</f>
        <v>Représentation chant</v>
      </c>
      <c r="F27" s="122">
        <f>Compétences!C31</f>
        <v>39</v>
      </c>
      <c r="G27" s="94"/>
    </row>
    <row r="28" spans="1:7" ht="13.5">
      <c r="A28" s="121" t="str">
        <f>Compétences!B14</f>
        <v>Estimation</v>
      </c>
      <c r="B28" s="122">
        <f>Compétences!C14</f>
        <v>4</v>
      </c>
      <c r="C28" s="94"/>
      <c r="D28" s="93"/>
      <c r="E28" s="123" t="str">
        <f>Compétences!B32</f>
        <v>Social</v>
      </c>
      <c r="F28" s="122">
        <f>Compétences!C32</f>
        <v>14</v>
      </c>
      <c r="G28" s="94"/>
    </row>
    <row r="29" spans="1:7" ht="13.5">
      <c r="A29" s="121" t="str">
        <f>Compétences!B15</f>
        <v>Linguistique</v>
      </c>
      <c r="B29" s="122">
        <f>Compétences!C15</f>
        <v>10</v>
      </c>
      <c r="C29" s="94"/>
      <c r="D29" s="93"/>
      <c r="E29" s="123" t="str">
        <f>Compétences!B33</f>
        <v>Tromperie</v>
      </c>
      <c r="F29" s="122">
        <f>Compétences!C33</f>
        <v>14</v>
      </c>
      <c r="G29" s="94"/>
    </row>
    <row r="30" spans="1:7" ht="13.5">
      <c r="A30" s="121" t="str">
        <f>Compétences!B16</f>
        <v>Métier (Astrologue)</v>
      </c>
      <c r="B30" s="122">
        <f>Compétences!C16</f>
        <v>10</v>
      </c>
      <c r="C30" s="94"/>
      <c r="D30" s="93"/>
      <c r="E30" s="123" t="str">
        <f>Compétences!B34</f>
        <v>Utilisation d’objet magique</v>
      </c>
      <c r="F30" s="122">
        <f>Compétences!C34</f>
        <v>16</v>
      </c>
      <c r="G30" s="94"/>
    </row>
    <row r="31" spans="1:7" ht="13.5">
      <c r="A31" s="93"/>
      <c r="B31" s="94"/>
      <c r="C31" s="94"/>
      <c r="D31" s="93"/>
      <c r="E31" s="93"/>
      <c r="F31" s="94"/>
      <c r="G31" s="94"/>
    </row>
    <row r="32" spans="1:7" ht="13.5">
      <c r="A32" s="95" t="str">
        <f>Compétences!B37</f>
        <v>DEXTERITE</v>
      </c>
      <c r="B32" s="96">
        <f>Caractéristiques!B5</f>
        <v>20</v>
      </c>
      <c r="C32" s="135">
        <f>Caractéristiques!N5</f>
        <v>5</v>
      </c>
      <c r="D32" s="99"/>
      <c r="E32" s="97" t="str">
        <f>Compétences!B45</f>
        <v>CONSTITUTION</v>
      </c>
      <c r="F32" s="96">
        <f>Caractéristiques!B4</f>
        <v>14</v>
      </c>
      <c r="G32" s="135">
        <f>Caractéristiques!N4</f>
        <v>2</v>
      </c>
    </row>
    <row r="33" spans="1:7" ht="13.5">
      <c r="A33" s="121" t="str">
        <f>Compétences!B38</f>
        <v>Agilité</v>
      </c>
      <c r="B33" s="122">
        <f>Compétences!C38</f>
        <v>9</v>
      </c>
      <c r="C33" s="94"/>
      <c r="D33" s="93"/>
      <c r="E33" s="123" t="str">
        <f>Compétences!B46</f>
        <v>Concentration</v>
      </c>
      <c r="F33" s="122">
        <f>Compétences!C46</f>
        <v>23</v>
      </c>
      <c r="G33" s="94"/>
    </row>
    <row r="34" spans="1:7" ht="13.5">
      <c r="A34" s="121" t="str">
        <f>Compétences!B39</f>
        <v>Equitation</v>
      </c>
      <c r="B34" s="122">
        <f>Compétences!C39</f>
        <v>9</v>
      </c>
      <c r="C34" s="94"/>
      <c r="D34" s="93"/>
      <c r="E34" s="93"/>
      <c r="F34" s="94"/>
      <c r="G34" s="94"/>
    </row>
    <row r="35" spans="1:8" ht="13.5">
      <c r="A35" s="121" t="str">
        <f>Compétences!B40</f>
        <v>Evasion</v>
      </c>
      <c r="B35" s="122">
        <f>Compétences!C40</f>
        <v>5</v>
      </c>
      <c r="C35" s="94"/>
      <c r="D35" s="93"/>
      <c r="E35" s="97" t="str">
        <f>Compétences!B49</f>
        <v>FORCE</v>
      </c>
      <c r="F35" s="96">
        <f>Caractéristiques!B3</f>
        <v>14</v>
      </c>
      <c r="G35" s="135">
        <f>Caractéristiques!N3</f>
        <v>2</v>
      </c>
      <c r="H35" s="99"/>
    </row>
    <row r="36" spans="1:7" ht="13.5">
      <c r="A36" s="121" t="str">
        <f>Compétences!B41</f>
        <v>Furtivité</v>
      </c>
      <c r="B36" s="122">
        <f>Compétences!C41</f>
        <v>9</v>
      </c>
      <c r="C36" s="94"/>
      <c r="D36" s="93"/>
      <c r="E36" s="123" t="str">
        <f>Compétences!B50</f>
        <v>Athlétisme</v>
      </c>
      <c r="F36" s="122">
        <f>Compétences!C50</f>
        <v>6</v>
      </c>
      <c r="G36" s="94"/>
    </row>
    <row r="37" spans="1:7" ht="13.5">
      <c r="A37" s="121" t="str">
        <f>Compétences!B42</f>
        <v>Maîtrise des cordes</v>
      </c>
      <c r="B37" s="122">
        <f>Compétences!C42</f>
        <v>5</v>
      </c>
      <c r="C37" s="94"/>
      <c r="D37" s="93"/>
      <c r="E37" s="123" t="str">
        <f>Compétences!B51</f>
        <v>Natation</v>
      </c>
      <c r="F37" s="122">
        <f>Compétences!C51</f>
        <v>6</v>
      </c>
      <c r="G37" s="94"/>
    </row>
    <row r="39" spans="1:8" ht="18">
      <c r="A39" s="171" t="s">
        <v>168</v>
      </c>
      <c r="B39" s="171"/>
      <c r="C39" s="171"/>
      <c r="D39" s="171"/>
      <c r="E39" s="171"/>
      <c r="F39" s="171"/>
      <c r="G39" s="171"/>
      <c r="H39" s="143"/>
    </row>
    <row r="40" spans="1:7" ht="18">
      <c r="A40" s="100" t="s">
        <v>167</v>
      </c>
      <c r="B40" s="101"/>
      <c r="C40" s="101"/>
      <c r="D40" s="101"/>
      <c r="E40" s="101"/>
      <c r="F40" s="101"/>
      <c r="G40" s="101"/>
    </row>
    <row r="41" spans="1:7" ht="18">
      <c r="A41" s="124" t="s">
        <v>186</v>
      </c>
      <c r="B41" s="125"/>
      <c r="C41" s="126" t="str">
        <f>+Dons!C13</f>
        <v>Pied léger</v>
      </c>
      <c r="D41" s="125"/>
      <c r="E41" s="125"/>
      <c r="F41" s="101"/>
      <c r="G41" s="101"/>
    </row>
    <row r="42" spans="1:6" ht="13.5">
      <c r="A42" s="127">
        <f>Dons!B3</f>
        <v>1</v>
      </c>
      <c r="B42" s="127"/>
      <c r="C42" s="126" t="str">
        <f>Dons!C3</f>
        <v>Musica Addititius</v>
      </c>
      <c r="D42" s="126"/>
      <c r="E42" s="127"/>
      <c r="F42" s="89"/>
    </row>
    <row r="43" spans="1:6" ht="13.5">
      <c r="A43" s="127">
        <f>Dons!B4</f>
        <v>3</v>
      </c>
      <c r="B43" s="127"/>
      <c r="C43" s="126" t="str">
        <f>Dons!C4</f>
        <v>Danse de flocon de neige</v>
      </c>
      <c r="D43" s="126"/>
      <c r="E43" s="127"/>
      <c r="F43" s="89"/>
    </row>
    <row r="44" spans="1:6" ht="13.5">
      <c r="A44" s="127">
        <f>Dons!B5</f>
        <v>6</v>
      </c>
      <c r="B44" s="127"/>
      <c r="C44" s="126" t="str">
        <f>Dons!C5</f>
        <v>Magie de guerre</v>
      </c>
      <c r="D44" s="126"/>
      <c r="E44" s="127"/>
      <c r="F44" s="89"/>
    </row>
    <row r="45" spans="1:6" ht="13.5">
      <c r="A45" s="127">
        <f>Dons!B6</f>
        <v>9</v>
      </c>
      <c r="B45" s="127"/>
      <c r="C45" s="126" t="str">
        <f>Dons!C6</f>
        <v>Combat à deux armes</v>
      </c>
      <c r="D45" s="126"/>
      <c r="E45" s="127"/>
      <c r="F45" s="89"/>
    </row>
    <row r="46" spans="1:6" ht="13.5">
      <c r="A46" s="127">
        <f>Dons!B7</f>
        <v>12</v>
      </c>
      <c r="B46" s="127"/>
      <c r="C46" s="126" t="str">
        <f>Dons!C7</f>
        <v>Préparation profane</v>
      </c>
      <c r="D46" s="126"/>
      <c r="E46" s="127"/>
      <c r="F46" s="89"/>
    </row>
    <row r="47" spans="1:6" ht="13.5">
      <c r="A47" s="127">
        <f>Dons!B8</f>
        <v>15</v>
      </c>
      <c r="B47" s="127"/>
      <c r="C47" s="126" t="str">
        <f>Dons!C8</f>
        <v>Connaissance dévouée</v>
      </c>
      <c r="D47" s="126"/>
      <c r="E47" s="127"/>
      <c r="F47" s="89"/>
    </row>
    <row r="48" spans="1:6" ht="13.5">
      <c r="A48" s="127">
        <f>Dons!B9</f>
        <v>18</v>
      </c>
      <c r="B48" s="127"/>
      <c r="C48" s="126" t="str">
        <f>Dons!C9</f>
        <v>Verbe de la création</v>
      </c>
      <c r="D48" s="126"/>
      <c r="E48" s="127"/>
      <c r="F48" s="89"/>
    </row>
    <row r="50" spans="1:8" ht="18">
      <c r="A50" s="171" t="s">
        <v>82</v>
      </c>
      <c r="B50" s="171"/>
      <c r="C50" s="171"/>
      <c r="D50" s="171"/>
      <c r="E50" s="171"/>
      <c r="F50" s="171"/>
      <c r="G50" s="171"/>
      <c r="H50" s="143"/>
    </row>
    <row r="52" spans="1:5" ht="13.5">
      <c r="A52" s="95" t="s">
        <v>73</v>
      </c>
      <c r="E52" s="97" t="s">
        <v>74</v>
      </c>
    </row>
    <row r="53" spans="1:6" ht="13.5">
      <c r="A53" s="121" t="s">
        <v>54</v>
      </c>
      <c r="B53" s="103">
        <f>Sauvegarde!B3</f>
        <v>20</v>
      </c>
      <c r="E53" s="121" t="s">
        <v>75</v>
      </c>
      <c r="F53" s="103">
        <f>Armure!B3</f>
        <v>47</v>
      </c>
    </row>
    <row r="54" spans="1:6" ht="13.5">
      <c r="A54" s="121" t="s">
        <v>55</v>
      </c>
      <c r="B54" s="103">
        <f>Sauvegarde!B4</f>
        <v>18</v>
      </c>
      <c r="E54" s="121" t="s">
        <v>76</v>
      </c>
      <c r="F54" s="103">
        <f>Armure!B4</f>
        <v>35</v>
      </c>
    </row>
    <row r="55" spans="1:6" ht="13.5">
      <c r="A55" s="121" t="s">
        <v>53</v>
      </c>
      <c r="B55" s="103">
        <f>Sauvegarde!B5</f>
        <v>18</v>
      </c>
      <c r="E55" s="121" t="s">
        <v>77</v>
      </c>
      <c r="F55" s="103">
        <f>Armure!B5</f>
        <v>42</v>
      </c>
    </row>
    <row r="56" spans="1:5" ht="13.5">
      <c r="A56" s="98"/>
      <c r="E56" s="93"/>
    </row>
    <row r="58" spans="1:3" ht="13.5">
      <c r="A58" s="95" t="s">
        <v>196</v>
      </c>
      <c r="B58" s="104"/>
      <c r="C58" s="104"/>
    </row>
    <row r="59" spans="1:5" ht="13.5" customHeight="1">
      <c r="A59" s="148" t="s">
        <v>197</v>
      </c>
      <c r="B59" s="148"/>
      <c r="C59" s="148"/>
      <c r="D59" s="148"/>
      <c r="E59" s="93" t="s">
        <v>288</v>
      </c>
    </row>
    <row r="60" spans="1:5" ht="13.5">
      <c r="A60" s="121" t="s">
        <v>78</v>
      </c>
      <c r="B60" s="121"/>
      <c r="C60" s="121"/>
      <c r="E60" s="93" t="s">
        <v>211</v>
      </c>
    </row>
    <row r="61" spans="1:5" ht="13.5">
      <c r="A61" s="121" t="s">
        <v>79</v>
      </c>
      <c r="B61" s="121"/>
      <c r="C61" s="121"/>
      <c r="E61" s="93" t="s">
        <v>211</v>
      </c>
    </row>
    <row r="62" spans="1:5" ht="13.5">
      <c r="A62" s="121" t="s">
        <v>296</v>
      </c>
      <c r="B62" s="121"/>
      <c r="C62" s="121"/>
      <c r="E62" s="93" t="s">
        <v>295</v>
      </c>
    </row>
    <row r="63" spans="1:5" ht="13.5">
      <c r="A63" s="121" t="s">
        <v>299</v>
      </c>
      <c r="B63" s="121"/>
      <c r="C63" s="121"/>
      <c r="E63" s="93" t="s">
        <v>301</v>
      </c>
    </row>
    <row r="64" spans="1:5" ht="13.5">
      <c r="A64" s="121" t="s">
        <v>300</v>
      </c>
      <c r="B64" s="121"/>
      <c r="C64" s="121"/>
      <c r="E64" s="93" t="s">
        <v>301</v>
      </c>
    </row>
    <row r="65" spans="1:5" ht="13.5">
      <c r="A65" s="121"/>
      <c r="B65" s="121"/>
      <c r="C65" s="121"/>
      <c r="E65" s="93"/>
    </row>
    <row r="66" spans="1:5" ht="13.5">
      <c r="A66" s="95" t="s">
        <v>329</v>
      </c>
      <c r="B66" s="121"/>
      <c r="C66" s="121"/>
      <c r="E66" s="93"/>
    </row>
    <row r="67" spans="1:5" ht="13.5">
      <c r="A67" s="121" t="s">
        <v>331</v>
      </c>
      <c r="B67" s="121"/>
      <c r="C67" s="121"/>
      <c r="E67" s="93"/>
    </row>
    <row r="68" spans="1:5" ht="13.5">
      <c r="A68" s="121" t="s">
        <v>330</v>
      </c>
      <c r="B68" s="147"/>
      <c r="C68" s="147"/>
      <c r="E68" s="93"/>
    </row>
    <row r="69" spans="1:5" ht="13.5">
      <c r="A69" s="121"/>
      <c r="B69" s="105"/>
      <c r="C69" s="105"/>
      <c r="E69" s="93"/>
    </row>
    <row r="70" spans="1:4" ht="13.5">
      <c r="A70" s="95" t="s">
        <v>80</v>
      </c>
      <c r="B70" s="149">
        <f>PV!G1</f>
        <v>166</v>
      </c>
      <c r="C70" s="149"/>
      <c r="D70" s="149"/>
    </row>
    <row r="71" spans="1:4" ht="13.5">
      <c r="A71" s="106" t="s">
        <v>125</v>
      </c>
      <c r="B71" s="149">
        <f>PV!G2</f>
        <v>26</v>
      </c>
      <c r="C71" s="149"/>
      <c r="D71" s="149"/>
    </row>
    <row r="72" spans="1:5" ht="13.5">
      <c r="A72" s="105"/>
      <c r="B72" s="105"/>
      <c r="C72" s="105"/>
      <c r="E72" s="93"/>
    </row>
    <row r="74" spans="1:8" ht="18">
      <c r="A74" s="171" t="s">
        <v>83</v>
      </c>
      <c r="B74" s="171"/>
      <c r="C74" s="171"/>
      <c r="D74" s="171"/>
      <c r="E74" s="171"/>
      <c r="F74" s="171"/>
      <c r="G74" s="171"/>
      <c r="H74" s="143"/>
    </row>
    <row r="76" spans="1:5" ht="13.5">
      <c r="A76" s="95" t="s">
        <v>133</v>
      </c>
      <c r="E76" s="97"/>
    </row>
    <row r="77" spans="1:6" ht="13.5">
      <c r="A77" s="121" t="s">
        <v>129</v>
      </c>
      <c r="B77" s="103">
        <f>Mobilité!B4</f>
        <v>15</v>
      </c>
      <c r="E77" s="98"/>
      <c r="F77" s="92"/>
    </row>
    <row r="78" spans="1:6" ht="13.5">
      <c r="A78" s="121" t="str">
        <f>Mobilité!A5</f>
        <v>Vol</v>
      </c>
      <c r="B78" s="103">
        <f>Mobilité!B5</f>
        <v>12</v>
      </c>
      <c r="E78" s="154" t="str">
        <f>Mobilité!I5</f>
        <v>Manoeuvrabilité moyenne</v>
      </c>
      <c r="F78" s="92"/>
    </row>
    <row r="79" spans="1:6" ht="13.5">
      <c r="A79" s="121" t="str">
        <f>Mobilité!A6</f>
        <v>Nage</v>
      </c>
      <c r="B79" s="103">
        <f>Mobilité!B6</f>
        <v>18</v>
      </c>
      <c r="E79" s="154" t="str">
        <f>Mobilité!I6</f>
        <v>Néant</v>
      </c>
      <c r="F79" s="92"/>
    </row>
    <row r="80" spans="1:5" ht="13.5">
      <c r="A80" s="98"/>
      <c r="E80" s="93"/>
    </row>
    <row r="81" spans="1:5" ht="13.5">
      <c r="A81" s="95" t="s">
        <v>134</v>
      </c>
      <c r="E81" s="133" t="s">
        <v>91</v>
      </c>
    </row>
    <row r="82" spans="1:5" ht="13.5">
      <c r="A82" s="121" t="s">
        <v>135</v>
      </c>
      <c r="B82" s="103">
        <f>+Attaque!G3</f>
        <v>13</v>
      </c>
      <c r="E82" s="166" t="s">
        <v>193</v>
      </c>
    </row>
    <row r="83" spans="1:5" ht="13.5">
      <c r="A83" s="121" t="s">
        <v>136</v>
      </c>
      <c r="B83" s="103">
        <f>Attaque!E6</f>
        <v>15</v>
      </c>
      <c r="E83" s="167"/>
    </row>
    <row r="84" spans="1:5" ht="13.5">
      <c r="A84" s="121" t="s">
        <v>141</v>
      </c>
      <c r="B84" s="103">
        <f>Attaque!E7</f>
        <v>13</v>
      </c>
      <c r="E84" s="167"/>
    </row>
    <row r="85" spans="1:5" ht="13.5">
      <c r="A85" s="121" t="s">
        <v>137</v>
      </c>
      <c r="B85" s="103">
        <f>Attaque!E8</f>
        <v>18</v>
      </c>
      <c r="E85" s="167"/>
    </row>
    <row r="86" spans="1:6" ht="13.5">
      <c r="A86" s="121" t="s">
        <v>163</v>
      </c>
      <c r="B86" s="103">
        <f>+G35</f>
        <v>2</v>
      </c>
      <c r="E86" s="132" t="s">
        <v>238</v>
      </c>
      <c r="F86" s="88">
        <f>+G22</f>
        <v>10</v>
      </c>
    </row>
    <row r="88" ht="13.5">
      <c r="A88" s="95" t="s">
        <v>138</v>
      </c>
    </row>
    <row r="89" spans="1:7" ht="13.5">
      <c r="A89" s="153" t="s">
        <v>270</v>
      </c>
      <c r="B89" s="146"/>
      <c r="C89" s="146"/>
      <c r="D89" s="146"/>
      <c r="E89" s="146"/>
      <c r="F89" s="146"/>
      <c r="G89" s="146"/>
    </row>
    <row r="90" spans="1:7" ht="13.5">
      <c r="A90" s="134" t="s">
        <v>268</v>
      </c>
      <c r="B90" s="146"/>
      <c r="C90" s="146"/>
      <c r="D90" s="146"/>
      <c r="E90" s="146"/>
      <c r="F90" s="146"/>
      <c r="G90" s="146"/>
    </row>
    <row r="91" spans="1:7" ht="13.5">
      <c r="A91" s="134" t="s">
        <v>271</v>
      </c>
      <c r="B91" s="146"/>
      <c r="C91" s="146"/>
      <c r="D91" s="146"/>
      <c r="E91" s="146"/>
      <c r="F91" s="146"/>
      <c r="G91" s="146"/>
    </row>
    <row r="92" spans="1:7" ht="13.5">
      <c r="A92" s="134" t="s">
        <v>269</v>
      </c>
      <c r="B92" s="146"/>
      <c r="C92" s="146"/>
      <c r="D92" s="146"/>
      <c r="E92" s="146"/>
      <c r="F92" s="146"/>
      <c r="G92" s="146"/>
    </row>
    <row r="93" spans="1:7" ht="13.5">
      <c r="A93" s="146"/>
      <c r="B93" s="146"/>
      <c r="C93" s="146"/>
      <c r="D93" s="146"/>
      <c r="E93" s="146"/>
      <c r="F93" s="146"/>
      <c r="G93" s="146"/>
    </row>
    <row r="94" spans="1:7" ht="13.5">
      <c r="A94" s="153" t="str">
        <f>+A218</f>
        <v>Epée longue + 1 en ademantium  spectrale enchantement harmonie</v>
      </c>
      <c r="B94" s="146"/>
      <c r="C94" s="146"/>
      <c r="D94" s="146"/>
      <c r="E94" s="146"/>
      <c r="F94" s="146"/>
      <c r="G94" s="146"/>
    </row>
    <row r="95" spans="1:7" ht="13.5">
      <c r="A95" s="134" t="s">
        <v>286</v>
      </c>
      <c r="B95" s="146"/>
      <c r="C95" s="146"/>
      <c r="D95" s="146"/>
      <c r="E95" s="146"/>
      <c r="F95" s="146"/>
      <c r="G95" s="146"/>
    </row>
    <row r="96" spans="1:7" ht="13.5">
      <c r="A96" s="134" t="s">
        <v>272</v>
      </c>
      <c r="B96" s="146"/>
      <c r="C96" s="146"/>
      <c r="D96" s="146"/>
      <c r="E96" s="146"/>
      <c r="F96" s="146"/>
      <c r="G96" s="146"/>
    </row>
    <row r="97" spans="1:7" ht="13.5">
      <c r="A97" s="152"/>
      <c r="B97" s="146"/>
      <c r="C97" s="146"/>
      <c r="D97" s="146"/>
      <c r="E97" s="146"/>
      <c r="F97" s="146"/>
      <c r="G97" s="146"/>
    </row>
    <row r="98" spans="1:7" ht="13.5">
      <c r="A98" s="153" t="s">
        <v>323</v>
      </c>
      <c r="B98" s="146"/>
      <c r="C98" s="146"/>
      <c r="D98" s="146"/>
      <c r="E98" s="146"/>
      <c r="F98" s="146"/>
      <c r="G98" s="146"/>
    </row>
    <row r="99" spans="1:7" ht="13.5">
      <c r="A99" s="134" t="s">
        <v>273</v>
      </c>
      <c r="B99" s="146"/>
      <c r="C99" s="146"/>
      <c r="D99" s="146"/>
      <c r="E99" s="146"/>
      <c r="F99" s="146"/>
      <c r="G99" s="146"/>
    </row>
    <row r="100" spans="1:7" ht="13.5">
      <c r="A100" s="134"/>
      <c r="B100" s="146"/>
      <c r="C100" s="146"/>
      <c r="D100" s="146"/>
      <c r="E100" s="146"/>
      <c r="F100" s="146"/>
      <c r="G100" s="146"/>
    </row>
    <row r="101" spans="1:7" ht="13.5">
      <c r="A101" s="153" t="s">
        <v>276</v>
      </c>
      <c r="B101" s="146"/>
      <c r="C101" s="146"/>
      <c r="D101" s="146"/>
      <c r="E101" s="146"/>
      <c r="F101" s="146"/>
      <c r="G101" s="146"/>
    </row>
    <row r="102" spans="1:7" ht="13.5">
      <c r="A102" s="134" t="s">
        <v>279</v>
      </c>
      <c r="B102" s="146"/>
      <c r="C102" s="146"/>
      <c r="D102" s="146"/>
      <c r="E102" s="146"/>
      <c r="F102" s="146"/>
      <c r="G102" s="146"/>
    </row>
    <row r="103" spans="1:7" ht="13.5">
      <c r="A103" s="134" t="s">
        <v>277</v>
      </c>
      <c r="B103" s="146"/>
      <c r="C103" s="146"/>
      <c r="D103" s="146"/>
      <c r="E103" s="146"/>
      <c r="F103" s="146"/>
      <c r="G103" s="146"/>
    </row>
    <row r="105" ht="13.5">
      <c r="A105" s="95" t="s">
        <v>139</v>
      </c>
    </row>
    <row r="106" spans="1:7" ht="13.5">
      <c r="A106" s="153" t="s">
        <v>276</v>
      </c>
      <c r="B106" s="146"/>
      <c r="C106" s="146"/>
      <c r="D106" s="146"/>
      <c r="E106" s="146"/>
      <c r="F106" s="146"/>
      <c r="G106" s="146"/>
    </row>
    <row r="107" spans="1:7" ht="13.5">
      <c r="A107" s="134" t="s">
        <v>273</v>
      </c>
      <c r="B107" s="146"/>
      <c r="C107" s="146"/>
      <c r="D107" s="146"/>
      <c r="E107" s="146"/>
      <c r="F107" s="146"/>
      <c r="G107" s="146"/>
    </row>
    <row r="108" spans="1:7" ht="13.5">
      <c r="A108" s="134" t="s">
        <v>278</v>
      </c>
      <c r="B108" s="146"/>
      <c r="C108" s="146"/>
      <c r="D108" s="146"/>
      <c r="E108" s="146"/>
      <c r="F108" s="146"/>
      <c r="G108" s="146"/>
    </row>
    <row r="109" spans="1:7" ht="13.5">
      <c r="A109" s="146"/>
      <c r="B109" s="146"/>
      <c r="C109" s="146"/>
      <c r="D109" s="146"/>
      <c r="E109" s="146"/>
      <c r="F109" s="146"/>
      <c r="G109" s="146"/>
    </row>
    <row r="110" ht="13.5">
      <c r="A110" s="95" t="s">
        <v>140</v>
      </c>
    </row>
    <row r="111" spans="1:7" ht="13.5">
      <c r="A111" s="153" t="str">
        <f>+A223</f>
        <v>Arc long composite de maître (force +2)</v>
      </c>
      <c r="B111" s="146"/>
      <c r="C111" s="146"/>
      <c r="D111" s="146"/>
      <c r="E111" s="146"/>
      <c r="F111" s="146"/>
      <c r="G111" s="146"/>
    </row>
    <row r="112" spans="1:7" ht="13.5">
      <c r="A112" s="134" t="s">
        <v>274</v>
      </c>
      <c r="B112" s="146"/>
      <c r="C112" s="146"/>
      <c r="D112" s="146"/>
      <c r="E112" s="146"/>
      <c r="F112" s="146"/>
      <c r="G112" s="146"/>
    </row>
    <row r="113" spans="1:7" ht="13.5">
      <c r="A113" s="134" t="s">
        <v>275</v>
      </c>
      <c r="B113" s="146"/>
      <c r="C113" s="146"/>
      <c r="D113" s="146"/>
      <c r="E113" s="146"/>
      <c r="F113" s="146"/>
      <c r="G113" s="146"/>
    </row>
    <row r="115" ht="13.5">
      <c r="A115" s="95" t="s">
        <v>230</v>
      </c>
    </row>
    <row r="116" spans="1:2" ht="13.5">
      <c r="A116" s="95" t="s">
        <v>229</v>
      </c>
      <c r="B116" s="107" t="s">
        <v>231</v>
      </c>
    </row>
    <row r="117" spans="1:3" ht="13.5">
      <c r="A117" s="128" t="s">
        <v>227</v>
      </c>
      <c r="B117" s="129">
        <v>1</v>
      </c>
      <c r="C117" s="103"/>
    </row>
    <row r="118" spans="1:3" ht="13.5">
      <c r="A118" s="128" t="s">
        <v>224</v>
      </c>
      <c r="B118" s="129">
        <v>2</v>
      </c>
      <c r="C118" s="103"/>
    </row>
    <row r="119" spans="1:3" ht="13.5">
      <c r="A119" s="128" t="s">
        <v>225</v>
      </c>
      <c r="B119" s="129">
        <v>3</v>
      </c>
      <c r="C119" s="103"/>
    </row>
    <row r="120" spans="1:3" ht="13.5">
      <c r="A120" s="128" t="s">
        <v>226</v>
      </c>
      <c r="B120" s="129">
        <v>4</v>
      </c>
      <c r="C120" s="103"/>
    </row>
    <row r="121" spans="1:3" ht="13.5">
      <c r="A121" s="128" t="s">
        <v>228</v>
      </c>
      <c r="B121" s="129">
        <v>5</v>
      </c>
      <c r="C121" s="103"/>
    </row>
    <row r="122" spans="1:2" ht="13.5">
      <c r="A122" s="89" t="s">
        <v>232</v>
      </c>
      <c r="B122" s="89"/>
    </row>
    <row r="123" ht="13.5">
      <c r="A123" s="89" t="s">
        <v>233</v>
      </c>
    </row>
    <row r="124" ht="13.5">
      <c r="A124" s="89" t="s">
        <v>234</v>
      </c>
    </row>
    <row r="126" spans="1:7" ht="18">
      <c r="A126" s="143" t="s">
        <v>142</v>
      </c>
      <c r="B126" s="143"/>
      <c r="C126" s="143"/>
      <c r="D126" s="143"/>
      <c r="E126" s="143"/>
      <c r="F126" s="143"/>
      <c r="G126" s="143"/>
    </row>
    <row r="128" spans="1:4" ht="13.5">
      <c r="A128" s="95" t="s">
        <v>143</v>
      </c>
      <c r="D128" s="108">
        <v>17</v>
      </c>
    </row>
    <row r="129" spans="1:7" ht="13.5">
      <c r="A129" s="109" t="s">
        <v>280</v>
      </c>
      <c r="D129" s="108"/>
      <c r="F129" s="110"/>
      <c r="G129" s="103"/>
    </row>
    <row r="130" spans="1:6" ht="13.5">
      <c r="A130" s="109" t="s">
        <v>358</v>
      </c>
      <c r="E130" s="111"/>
      <c r="F130" s="110"/>
    </row>
    <row r="131" spans="1:7" ht="13.5">
      <c r="A131" s="112" t="s">
        <v>146</v>
      </c>
      <c r="D131" s="113">
        <f>Sorts!$G$5</f>
        <v>3</v>
      </c>
      <c r="E131" s="114" t="s">
        <v>160</v>
      </c>
      <c r="F131" s="100" t="s">
        <v>145</v>
      </c>
      <c r="G131" s="115">
        <f>+$G$22+0+10</f>
        <v>20</v>
      </c>
    </row>
    <row r="132" spans="1:7" ht="13.5">
      <c r="A132" s="145" t="s">
        <v>150</v>
      </c>
      <c r="B132" s="145"/>
      <c r="C132" s="145"/>
      <c r="D132" s="145"/>
      <c r="E132" s="116"/>
      <c r="F132" s="117"/>
      <c r="G132" s="117"/>
    </row>
    <row r="133" spans="1:7" ht="13.5">
      <c r="A133" s="145" t="s">
        <v>198</v>
      </c>
      <c r="B133" s="145"/>
      <c r="C133" s="145"/>
      <c r="D133" s="145"/>
      <c r="E133" s="116"/>
      <c r="F133" s="117"/>
      <c r="G133" s="117"/>
    </row>
    <row r="134" spans="1:7" ht="13.5">
      <c r="A134" s="145" t="s">
        <v>199</v>
      </c>
      <c r="B134" s="145"/>
      <c r="C134" s="145"/>
      <c r="D134" s="145"/>
      <c r="E134" s="116"/>
      <c r="F134" s="117"/>
      <c r="G134" s="117"/>
    </row>
    <row r="135" spans="1:6" ht="13.5">
      <c r="A135" s="130" t="s">
        <v>148</v>
      </c>
      <c r="B135" s="130"/>
      <c r="C135" s="130"/>
      <c r="D135" s="130"/>
      <c r="E135" s="116"/>
      <c r="F135" s="117"/>
    </row>
    <row r="136" spans="1:6" ht="13.5">
      <c r="A136" s="130" t="s">
        <v>149</v>
      </c>
      <c r="B136" s="130"/>
      <c r="C136" s="130"/>
      <c r="D136" s="130"/>
      <c r="E136" s="116"/>
      <c r="F136" s="117"/>
    </row>
    <row r="137" spans="1:6" ht="13.5">
      <c r="A137" s="130" t="s">
        <v>151</v>
      </c>
      <c r="B137" s="130"/>
      <c r="C137" s="130"/>
      <c r="D137" s="130"/>
      <c r="E137" s="116"/>
      <c r="F137" s="117"/>
    </row>
    <row r="139" spans="1:7" ht="13.5">
      <c r="A139" s="112" t="s">
        <v>152</v>
      </c>
      <c r="D139" s="113">
        <f>Sorts!$G$6</f>
        <v>6</v>
      </c>
      <c r="E139" s="114" t="s">
        <v>160</v>
      </c>
      <c r="F139" s="100" t="s">
        <v>145</v>
      </c>
      <c r="G139" s="115">
        <f>+$G$22+0+10+1</f>
        <v>21</v>
      </c>
    </row>
    <row r="140" spans="1:7" ht="13.5">
      <c r="A140" s="145" t="s">
        <v>200</v>
      </c>
      <c r="B140" s="145"/>
      <c r="C140" s="145"/>
      <c r="D140" s="145"/>
      <c r="E140" s="116"/>
      <c r="F140" s="117"/>
      <c r="G140" s="117"/>
    </row>
    <row r="141" spans="1:7" ht="13.5">
      <c r="A141" s="145" t="s">
        <v>201</v>
      </c>
      <c r="B141" s="145"/>
      <c r="C141" s="145"/>
      <c r="D141" s="145"/>
      <c r="E141" s="116"/>
      <c r="F141" s="117"/>
      <c r="G141" s="117"/>
    </row>
    <row r="142" spans="1:7" ht="13.5">
      <c r="A142" s="130" t="s">
        <v>202</v>
      </c>
      <c r="B142" s="130"/>
      <c r="C142" s="130"/>
      <c r="D142" s="130"/>
      <c r="E142" s="116"/>
      <c r="F142" s="117"/>
      <c r="G142" s="117"/>
    </row>
    <row r="143" spans="1:7" ht="13.5">
      <c r="A143" s="145" t="s">
        <v>203</v>
      </c>
      <c r="B143" s="145"/>
      <c r="C143" s="145"/>
      <c r="D143" s="145"/>
      <c r="E143" s="116"/>
      <c r="F143" s="117"/>
      <c r="G143" s="117"/>
    </row>
    <row r="144" spans="1:6" ht="13.5">
      <c r="A144" s="118"/>
      <c r="B144" s="118"/>
      <c r="C144" s="118"/>
      <c r="D144" s="118"/>
      <c r="E144" s="117"/>
      <c r="F144" s="117"/>
    </row>
    <row r="145" spans="1:7" ht="13.5">
      <c r="A145" s="112" t="s">
        <v>153</v>
      </c>
      <c r="D145" s="113">
        <f>Sorts!$G$7</f>
        <v>6</v>
      </c>
      <c r="E145" s="114" t="s">
        <v>160</v>
      </c>
      <c r="F145" s="100" t="s">
        <v>145</v>
      </c>
      <c r="G145" s="115">
        <f>+$G$22+0+10+2</f>
        <v>22</v>
      </c>
    </row>
    <row r="146" spans="1:7" ht="13.5">
      <c r="A146" s="145" t="s">
        <v>204</v>
      </c>
      <c r="B146" s="145"/>
      <c r="C146" s="145"/>
      <c r="D146" s="145"/>
      <c r="E146" s="116"/>
      <c r="F146" s="117"/>
      <c r="G146" s="117"/>
    </row>
    <row r="147" spans="1:7" ht="13.5">
      <c r="A147" s="145" t="s">
        <v>205</v>
      </c>
      <c r="B147" s="145"/>
      <c r="C147" s="145"/>
      <c r="D147" s="145"/>
      <c r="E147" s="116"/>
      <c r="F147" s="117"/>
      <c r="G147" s="117"/>
    </row>
    <row r="148" spans="1:7" ht="13.5">
      <c r="A148" s="145" t="s">
        <v>222</v>
      </c>
      <c r="B148" s="145"/>
      <c r="C148" s="145"/>
      <c r="D148" s="145"/>
      <c r="E148" s="116"/>
      <c r="F148" s="117"/>
      <c r="G148" s="117"/>
    </row>
    <row r="149" spans="1:6" ht="13.5">
      <c r="A149" s="130" t="s">
        <v>306</v>
      </c>
      <c r="B149" s="130"/>
      <c r="C149" s="130"/>
      <c r="D149" s="130"/>
      <c r="E149" s="116"/>
      <c r="F149" s="117"/>
    </row>
    <row r="151" spans="1:7" ht="13.5">
      <c r="A151" s="112" t="s">
        <v>154</v>
      </c>
      <c r="D151" s="113">
        <f>Sorts!$G$8</f>
        <v>3</v>
      </c>
      <c r="E151" s="114" t="s">
        <v>160</v>
      </c>
      <c r="F151" s="100" t="s">
        <v>145</v>
      </c>
      <c r="G151" s="115">
        <f>+$G$22+0+10+3</f>
        <v>23</v>
      </c>
    </row>
    <row r="152" spans="1:7" ht="13.5">
      <c r="A152" s="145" t="s">
        <v>284</v>
      </c>
      <c r="B152" s="145"/>
      <c r="C152" s="145"/>
      <c r="D152" s="145"/>
      <c r="E152" s="116"/>
      <c r="F152" s="117"/>
      <c r="G152" s="117"/>
    </row>
    <row r="153" spans="1:7" ht="13.5">
      <c r="A153" s="145" t="s">
        <v>206</v>
      </c>
      <c r="B153" s="145"/>
      <c r="C153" s="145"/>
      <c r="D153" s="145"/>
      <c r="E153" s="116"/>
      <c r="F153" s="117"/>
      <c r="G153" s="117"/>
    </row>
    <row r="154" spans="1:7" ht="13.5">
      <c r="A154" s="145" t="s">
        <v>207</v>
      </c>
      <c r="B154" s="145"/>
      <c r="C154" s="145"/>
      <c r="D154" s="145"/>
      <c r="E154" s="116"/>
      <c r="F154" s="117"/>
      <c r="G154" s="117"/>
    </row>
    <row r="155" spans="1:6" ht="13.5">
      <c r="A155" s="130"/>
      <c r="B155" s="130"/>
      <c r="C155" s="130"/>
      <c r="D155" s="130"/>
      <c r="E155" s="116"/>
      <c r="F155" s="117"/>
    </row>
    <row r="156" spans="1:7" ht="13.5">
      <c r="A156" s="112" t="s">
        <v>155</v>
      </c>
      <c r="D156" s="113">
        <f>Sorts!$G$9</f>
        <v>2</v>
      </c>
      <c r="E156" s="114" t="s">
        <v>160</v>
      </c>
      <c r="F156" s="100" t="s">
        <v>145</v>
      </c>
      <c r="G156" s="115">
        <f>+$G$22+0+10+4</f>
        <v>24</v>
      </c>
    </row>
    <row r="157" spans="1:7" ht="13.5">
      <c r="A157" s="145" t="s">
        <v>195</v>
      </c>
      <c r="B157" s="145"/>
      <c r="C157" s="145"/>
      <c r="D157" s="145"/>
      <c r="E157" s="116" t="s">
        <v>282</v>
      </c>
      <c r="F157" s="117"/>
      <c r="G157" s="117"/>
    </row>
    <row r="158" spans="1:7" ht="13.5">
      <c r="A158" s="145" t="s">
        <v>50</v>
      </c>
      <c r="B158" s="145"/>
      <c r="C158" s="145"/>
      <c r="D158" s="145"/>
      <c r="E158" s="116"/>
      <c r="F158" s="117"/>
      <c r="G158" s="117"/>
    </row>
    <row r="159" spans="1:7" ht="13.5">
      <c r="A159" s="145" t="s">
        <v>219</v>
      </c>
      <c r="B159" s="145"/>
      <c r="C159" s="145"/>
      <c r="D159" s="145"/>
      <c r="E159" s="116"/>
      <c r="F159" s="117"/>
      <c r="G159" s="117"/>
    </row>
    <row r="160" spans="1:6" ht="13.5">
      <c r="A160" s="145" t="s">
        <v>304</v>
      </c>
      <c r="B160" s="130"/>
      <c r="C160" s="130"/>
      <c r="D160" s="130"/>
      <c r="E160" s="116"/>
      <c r="F160" s="117"/>
    </row>
    <row r="161" spans="1:6" ht="13.5">
      <c r="A161" s="130"/>
      <c r="B161" s="130"/>
      <c r="C161" s="130"/>
      <c r="D161" s="130"/>
      <c r="E161" s="116"/>
      <c r="F161" s="117"/>
    </row>
    <row r="163" spans="1:7" ht="13.5">
      <c r="A163" s="112" t="s">
        <v>156</v>
      </c>
      <c r="D163" s="113">
        <f>Sorts!$G$10</f>
        <v>5</v>
      </c>
      <c r="E163" s="114" t="s">
        <v>160</v>
      </c>
      <c r="F163" s="100" t="s">
        <v>145</v>
      </c>
      <c r="G163" s="115">
        <f>+$G$22+0+10+5</f>
        <v>25</v>
      </c>
    </row>
    <row r="164" spans="1:7" ht="13.5">
      <c r="A164" s="145" t="s">
        <v>217</v>
      </c>
      <c r="B164" s="145"/>
      <c r="C164" s="145"/>
      <c r="D164" s="145"/>
      <c r="E164" s="116"/>
      <c r="F164" s="117"/>
      <c r="G164" s="117"/>
    </row>
    <row r="165" spans="1:7" ht="13.5">
      <c r="A165" s="145" t="s">
        <v>208</v>
      </c>
      <c r="B165" s="145"/>
      <c r="C165" s="145"/>
      <c r="D165" s="145"/>
      <c r="E165" s="116" t="s">
        <v>281</v>
      </c>
      <c r="F165" s="117"/>
      <c r="G165" s="119"/>
    </row>
    <row r="166" spans="1:7" ht="13.5">
      <c r="A166" s="145" t="s">
        <v>218</v>
      </c>
      <c r="B166" s="145"/>
      <c r="C166" s="145"/>
      <c r="D166" s="145"/>
      <c r="E166" s="116"/>
      <c r="F166" s="117"/>
      <c r="G166" s="117"/>
    </row>
    <row r="167" spans="1:6" ht="13.5">
      <c r="A167" s="145" t="s">
        <v>307</v>
      </c>
      <c r="B167" s="130"/>
      <c r="C167" s="130"/>
      <c r="D167" s="130"/>
      <c r="E167" s="116"/>
      <c r="F167" s="117"/>
    </row>
    <row r="169" spans="1:7" ht="13.5">
      <c r="A169" s="112" t="s">
        <v>157</v>
      </c>
      <c r="D169" s="113">
        <f>Sorts!$G$11</f>
        <v>5</v>
      </c>
      <c r="E169" s="114" t="s">
        <v>160</v>
      </c>
      <c r="F169" s="100" t="s">
        <v>145</v>
      </c>
      <c r="G169" s="115">
        <f>+$G$22+0+10+6</f>
        <v>26</v>
      </c>
    </row>
    <row r="170" spans="1:7" ht="13.5">
      <c r="A170" s="145" t="s">
        <v>58</v>
      </c>
      <c r="B170" s="145"/>
      <c r="C170" s="145"/>
      <c r="D170" s="145"/>
      <c r="E170" s="116"/>
      <c r="F170" s="117"/>
      <c r="G170" s="117"/>
    </row>
    <row r="171" spans="1:7" ht="13.5">
      <c r="A171" s="145" t="s">
        <v>305</v>
      </c>
      <c r="B171" s="145"/>
      <c r="C171" s="145"/>
      <c r="D171" s="145"/>
      <c r="E171" s="116"/>
      <c r="F171" s="117"/>
      <c r="G171" s="119"/>
    </row>
    <row r="172" spans="1:7" ht="13.5">
      <c r="A172" s="145" t="s">
        <v>215</v>
      </c>
      <c r="B172" s="145"/>
      <c r="C172" s="145"/>
      <c r="D172" s="145"/>
      <c r="E172" s="116"/>
      <c r="F172" s="117"/>
      <c r="G172" s="117"/>
    </row>
    <row r="173" spans="1:6" ht="13.5">
      <c r="A173" s="130" t="s">
        <v>216</v>
      </c>
      <c r="B173" s="130"/>
      <c r="C173" s="130"/>
      <c r="D173" s="130"/>
      <c r="E173" s="116"/>
      <c r="F173" s="117"/>
    </row>
    <row r="174" spans="1:6" ht="13.5">
      <c r="A174" s="118"/>
      <c r="B174" s="118"/>
      <c r="C174" s="118"/>
      <c r="D174" s="118"/>
      <c r="E174" s="117"/>
      <c r="F174" s="117"/>
    </row>
    <row r="175" spans="1:7" ht="13.5">
      <c r="A175" s="112" t="s">
        <v>158</v>
      </c>
      <c r="D175" s="113">
        <f>Sorts!$G$12</f>
        <v>4</v>
      </c>
      <c r="E175" s="114" t="s">
        <v>160</v>
      </c>
      <c r="F175" s="100" t="s">
        <v>145</v>
      </c>
      <c r="G175" s="115">
        <f>+$G$22+0+10+7</f>
        <v>27</v>
      </c>
    </row>
    <row r="176" spans="1:7" ht="13.5">
      <c r="A176" s="145" t="s">
        <v>214</v>
      </c>
      <c r="B176" s="145"/>
      <c r="C176" s="145"/>
      <c r="D176" s="145"/>
      <c r="E176" s="116"/>
      <c r="F176" s="117"/>
      <c r="G176" s="117"/>
    </row>
    <row r="177" spans="1:7" ht="13.5">
      <c r="A177" s="145" t="s">
        <v>209</v>
      </c>
      <c r="B177" s="145"/>
      <c r="C177" s="145"/>
      <c r="D177" s="145"/>
      <c r="E177" s="116"/>
      <c r="F177" s="117"/>
      <c r="G177" s="119"/>
    </row>
    <row r="178" spans="1:7" ht="13.5">
      <c r="A178" s="145" t="s">
        <v>213</v>
      </c>
      <c r="B178" s="145"/>
      <c r="C178" s="145"/>
      <c r="D178" s="145"/>
      <c r="E178" s="116"/>
      <c r="F178" s="117"/>
      <c r="G178" s="117"/>
    </row>
    <row r="179" spans="1:6" ht="13.5">
      <c r="A179" s="118"/>
      <c r="B179" s="118"/>
      <c r="C179" s="118"/>
      <c r="D179" s="118"/>
      <c r="E179" s="116"/>
      <c r="F179" s="117"/>
    </row>
    <row r="181" spans="1:7" ht="13.5">
      <c r="A181" s="112" t="s">
        <v>159</v>
      </c>
      <c r="D181" s="113">
        <f>Sorts!$G$13</f>
        <v>3</v>
      </c>
      <c r="E181" s="114" t="s">
        <v>160</v>
      </c>
      <c r="F181" s="100" t="s">
        <v>145</v>
      </c>
      <c r="G181" s="115">
        <f>+$G$22+0+10+8</f>
        <v>28</v>
      </c>
    </row>
    <row r="182" spans="1:7" ht="13.5">
      <c r="A182" s="145" t="s">
        <v>210</v>
      </c>
      <c r="B182" s="145"/>
      <c r="C182" s="145"/>
      <c r="D182" s="145"/>
      <c r="E182" s="116"/>
      <c r="F182" s="117"/>
      <c r="G182" s="117"/>
    </row>
    <row r="183" spans="1:7" ht="13.5">
      <c r="A183" s="145" t="s">
        <v>212</v>
      </c>
      <c r="B183" s="145"/>
      <c r="C183" s="145"/>
      <c r="D183" s="145"/>
      <c r="E183" s="116"/>
      <c r="F183" s="117"/>
      <c r="G183" s="119"/>
    </row>
    <row r="184" spans="1:6" ht="13.5">
      <c r="A184" s="118"/>
      <c r="B184" s="118"/>
      <c r="C184" s="118"/>
      <c r="D184" s="118"/>
      <c r="E184" s="116"/>
      <c r="F184" s="117"/>
    </row>
    <row r="186" spans="1:7" ht="13.5">
      <c r="A186" s="112" t="s">
        <v>161</v>
      </c>
      <c r="D186" s="113">
        <f>Sorts!$G$14</f>
        <v>0</v>
      </c>
      <c r="E186" s="114" t="s">
        <v>160</v>
      </c>
      <c r="F186" s="100" t="s">
        <v>145</v>
      </c>
      <c r="G186" s="115">
        <f>+$G$22+0+10+9</f>
        <v>29</v>
      </c>
    </row>
    <row r="187" spans="1:7" ht="13.5">
      <c r="A187" s="144"/>
      <c r="B187" s="144"/>
      <c r="C187" s="144"/>
      <c r="D187" s="144"/>
      <c r="E187" s="116"/>
      <c r="F187" s="117"/>
      <c r="G187" s="117"/>
    </row>
    <row r="188" spans="1:7" ht="13.5">
      <c r="A188" s="144"/>
      <c r="B188" s="144"/>
      <c r="C188" s="144"/>
      <c r="D188" s="144"/>
      <c r="E188" s="116"/>
      <c r="F188" s="117"/>
      <c r="G188" s="119"/>
    </row>
    <row r="189" spans="1:6" ht="18">
      <c r="A189" s="157" t="s">
        <v>309</v>
      </c>
      <c r="B189" s="118"/>
      <c r="C189" s="118"/>
      <c r="D189" s="118"/>
      <c r="E189" s="116"/>
      <c r="F189" s="117"/>
    </row>
    <row r="190" spans="1:6" ht="14.25" customHeight="1">
      <c r="A190" s="157"/>
      <c r="B190" s="144"/>
      <c r="C190" s="144"/>
      <c r="D190" s="144"/>
      <c r="E190" s="116"/>
      <c r="F190" s="117"/>
    </row>
    <row r="191" ht="14.25">
      <c r="A191" s="159" t="s">
        <v>184</v>
      </c>
    </row>
    <row r="192" ht="13.5">
      <c r="A192" s="158" t="s">
        <v>335</v>
      </c>
    </row>
    <row r="193" ht="13.5">
      <c r="A193" s="158" t="s">
        <v>337</v>
      </c>
    </row>
    <row r="194" ht="13.5">
      <c r="A194" s="158" t="s">
        <v>336</v>
      </c>
    </row>
    <row r="195" spans="1:6" ht="13.5">
      <c r="A195" s="158" t="s">
        <v>322</v>
      </c>
      <c r="B195" s="158" t="s">
        <v>325</v>
      </c>
      <c r="F195" s="100"/>
    </row>
    <row r="196" spans="1:6" ht="13.5">
      <c r="A196" s="158" t="s">
        <v>310</v>
      </c>
      <c r="B196" s="158" t="s">
        <v>326</v>
      </c>
      <c r="F196" s="100"/>
    </row>
    <row r="197" ht="13.5">
      <c r="A197" s="158" t="s">
        <v>311</v>
      </c>
    </row>
    <row r="198" ht="12" customHeight="1">
      <c r="E198" s="120"/>
    </row>
    <row r="199" spans="1:5" ht="14.25">
      <c r="A199" s="159" t="s">
        <v>308</v>
      </c>
      <c r="E199" s="120"/>
    </row>
    <row r="200" spans="1:7" ht="45" customHeight="1">
      <c r="A200" s="165" t="s">
        <v>312</v>
      </c>
      <c r="B200" s="165"/>
      <c r="C200" s="165"/>
      <c r="D200" s="165"/>
      <c r="E200" s="165"/>
      <c r="F200" s="165"/>
      <c r="G200" s="165"/>
    </row>
    <row r="201" spans="1:7" ht="58.5" customHeight="1">
      <c r="A201" s="165" t="s">
        <v>313</v>
      </c>
      <c r="B201" s="165"/>
      <c r="C201" s="165"/>
      <c r="D201" s="165"/>
      <c r="E201" s="165"/>
      <c r="F201" s="165"/>
      <c r="G201" s="165"/>
    </row>
    <row r="202" spans="1:7" ht="55.5" customHeight="1">
      <c r="A202" s="165" t="s">
        <v>314</v>
      </c>
      <c r="B202" s="165"/>
      <c r="C202" s="165"/>
      <c r="D202" s="165"/>
      <c r="E202" s="165"/>
      <c r="F202" s="165"/>
      <c r="G202" s="165"/>
    </row>
    <row r="203" spans="1:7" ht="105" customHeight="1">
      <c r="A203" s="165" t="s">
        <v>315</v>
      </c>
      <c r="B203" s="165"/>
      <c r="C203" s="165"/>
      <c r="D203" s="165"/>
      <c r="E203" s="165"/>
      <c r="F203" s="165"/>
      <c r="G203" s="165"/>
    </row>
    <row r="204" spans="1:5" ht="14.25">
      <c r="A204" s="112"/>
      <c r="E204" s="120"/>
    </row>
    <row r="205" spans="1:5" ht="14.25">
      <c r="A205" s="159" t="s">
        <v>185</v>
      </c>
      <c r="E205" s="102"/>
    </row>
    <row r="206" spans="1:7" ht="83.25" customHeight="1">
      <c r="A206" s="165" t="s">
        <v>316</v>
      </c>
      <c r="B206" s="165"/>
      <c r="C206" s="165"/>
      <c r="D206" s="165"/>
      <c r="E206" s="165"/>
      <c r="F206" s="165"/>
      <c r="G206" s="165"/>
    </row>
    <row r="207" spans="1:7" ht="179.25" customHeight="1">
      <c r="A207" s="165" t="s">
        <v>317</v>
      </c>
      <c r="B207" s="165"/>
      <c r="C207" s="165"/>
      <c r="D207" s="165"/>
      <c r="E207" s="165"/>
      <c r="F207" s="165"/>
      <c r="G207" s="165"/>
    </row>
    <row r="208" spans="1:7" ht="158.25" customHeight="1">
      <c r="A208" s="165" t="s">
        <v>318</v>
      </c>
      <c r="B208" s="165"/>
      <c r="C208" s="165"/>
      <c r="D208" s="165"/>
      <c r="E208" s="165"/>
      <c r="F208" s="165"/>
      <c r="G208" s="165"/>
    </row>
    <row r="210" spans="1:7" ht="18">
      <c r="A210" s="143" t="s">
        <v>162</v>
      </c>
      <c r="B210" s="143"/>
      <c r="C210" s="143"/>
      <c r="D210" s="143"/>
      <c r="E210" s="143"/>
      <c r="F210" s="143"/>
      <c r="G210" s="143"/>
    </row>
    <row r="211" spans="9:10" ht="13.5">
      <c r="I211" s="112"/>
      <c r="J211" s="136"/>
    </row>
    <row r="212" spans="1:9" ht="17.25" customHeight="1">
      <c r="A212" s="128" t="s">
        <v>56</v>
      </c>
      <c r="B212" s="131"/>
      <c r="C212" s="131"/>
      <c r="D212" s="127"/>
      <c r="E212" s="127"/>
      <c r="F212" s="139">
        <v>137500</v>
      </c>
      <c r="G212" s="139"/>
      <c r="I212" s="112"/>
    </row>
    <row r="213" spans="1:9" ht="13.5">
      <c r="A213" s="128" t="s">
        <v>57</v>
      </c>
      <c r="B213" s="131"/>
      <c r="C213" s="131"/>
      <c r="D213" s="127"/>
      <c r="E213" s="127"/>
      <c r="F213" s="139">
        <v>110000</v>
      </c>
      <c r="G213" s="139"/>
      <c r="I213" s="112"/>
    </row>
    <row r="214" spans="1:9" ht="13.5">
      <c r="A214" s="146" t="s">
        <v>294</v>
      </c>
      <c r="E214" s="89" t="s">
        <v>334</v>
      </c>
      <c r="F214" s="161">
        <v>27500</v>
      </c>
      <c r="G214" s="139"/>
      <c r="I214" s="112" t="s">
        <v>241</v>
      </c>
    </row>
    <row r="215" spans="1:9" ht="13.5">
      <c r="A215" s="146" t="s">
        <v>342</v>
      </c>
      <c r="F215" s="161">
        <v>7500</v>
      </c>
      <c r="G215" s="161"/>
      <c r="I215" s="112" t="s">
        <v>241</v>
      </c>
    </row>
    <row r="216" spans="1:9" ht="13.5">
      <c r="A216" s="146" t="s">
        <v>287</v>
      </c>
      <c r="F216" s="155">
        <v>5040</v>
      </c>
      <c r="G216" s="139"/>
      <c r="I216" s="112"/>
    </row>
    <row r="217" spans="1:9" ht="13.5">
      <c r="A217" s="136" t="s">
        <v>265</v>
      </c>
      <c r="F217" s="139">
        <v>50335</v>
      </c>
      <c r="G217" s="139"/>
      <c r="I217" s="112">
        <v>1</v>
      </c>
    </row>
    <row r="218" spans="1:9" ht="13.5">
      <c r="A218" s="136" t="s">
        <v>285</v>
      </c>
      <c r="F218" s="139">
        <v>21315</v>
      </c>
      <c r="G218" s="139"/>
      <c r="I218" s="112">
        <v>2</v>
      </c>
    </row>
    <row r="219" spans="1:9" ht="13.5">
      <c r="A219" s="136" t="s">
        <v>351</v>
      </c>
      <c r="F219" s="139">
        <v>18000</v>
      </c>
      <c r="G219" s="139"/>
      <c r="I219" s="112"/>
    </row>
    <row r="220" spans="1:9" ht="13.5">
      <c r="A220" s="146" t="s">
        <v>292</v>
      </c>
      <c r="F220" s="139">
        <v>6000</v>
      </c>
      <c r="G220" s="139"/>
      <c r="I220" s="112"/>
    </row>
    <row r="221" spans="1:9" ht="13.5">
      <c r="A221" s="138" t="s">
        <v>293</v>
      </c>
      <c r="F221" s="139">
        <v>36000</v>
      </c>
      <c r="G221" s="139"/>
      <c r="I221" s="112" t="s">
        <v>241</v>
      </c>
    </row>
    <row r="222" spans="1:9" ht="19.5" customHeight="1">
      <c r="A222" s="136" t="s">
        <v>249</v>
      </c>
      <c r="F222" s="139">
        <v>5500</v>
      </c>
      <c r="G222" s="139"/>
      <c r="I222" s="112" t="s">
        <v>250</v>
      </c>
    </row>
    <row r="223" spans="1:9" ht="19.5" customHeight="1">
      <c r="A223" s="136" t="s">
        <v>252</v>
      </c>
      <c r="F223" s="139">
        <v>600</v>
      </c>
      <c r="G223" s="139"/>
      <c r="I223" s="112" t="s">
        <v>253</v>
      </c>
    </row>
    <row r="224" spans="1:9" ht="19.5" customHeight="1">
      <c r="A224" s="136" t="s">
        <v>256</v>
      </c>
      <c r="F224" s="139">
        <v>830.25</v>
      </c>
      <c r="G224" s="139"/>
      <c r="I224" s="112" t="s">
        <v>254</v>
      </c>
    </row>
    <row r="225" spans="1:9" ht="13.5">
      <c r="A225" s="136" t="s">
        <v>255</v>
      </c>
      <c r="F225" s="139">
        <v>1</v>
      </c>
      <c r="G225" s="139"/>
      <c r="H225" s="168">
        <v>1</v>
      </c>
      <c r="I225" s="168"/>
    </row>
    <row r="226" spans="1:9" ht="13.5">
      <c r="A226" s="146" t="s">
        <v>352</v>
      </c>
      <c r="F226" s="160" t="s">
        <v>353</v>
      </c>
      <c r="G226" s="160"/>
      <c r="H226" s="160"/>
      <c r="I226" s="160"/>
    </row>
    <row r="227" spans="1:9" ht="13.5">
      <c r="A227" s="146" t="s">
        <v>257</v>
      </c>
      <c r="F227" s="139">
        <v>602</v>
      </c>
      <c r="G227" s="139"/>
      <c r="H227" s="168">
        <v>3</v>
      </c>
      <c r="I227" s="168"/>
    </row>
    <row r="228" spans="1:9" ht="13.5">
      <c r="A228" s="136" t="s">
        <v>258</v>
      </c>
      <c r="F228" s="139">
        <v>44</v>
      </c>
      <c r="G228" s="139"/>
      <c r="H228" s="168">
        <v>1</v>
      </c>
      <c r="I228" s="168">
        <v>1</v>
      </c>
    </row>
    <row r="229" spans="1:9" ht="13.5">
      <c r="A229" s="136"/>
      <c r="F229" s="137"/>
      <c r="G229" s="137"/>
      <c r="H229" s="137"/>
      <c r="I229" s="137"/>
    </row>
    <row r="230" spans="1:9" ht="13.5">
      <c r="A230" s="136" t="s">
        <v>259</v>
      </c>
      <c r="F230" s="139">
        <v>5</v>
      </c>
      <c r="G230" s="139"/>
      <c r="H230" s="168" t="s">
        <v>253</v>
      </c>
      <c r="I230" s="168"/>
    </row>
    <row r="231" spans="1:9" ht="13.5">
      <c r="A231" s="136"/>
      <c r="F231" s="137"/>
      <c r="G231" s="137"/>
      <c r="I231" s="112"/>
    </row>
    <row r="232" spans="1:9" ht="13.5">
      <c r="A232" s="136" t="s">
        <v>348</v>
      </c>
      <c r="F232" s="139">
        <v>4700</v>
      </c>
      <c r="G232" s="139"/>
      <c r="I232" s="112" t="s">
        <v>240</v>
      </c>
    </row>
    <row r="233" spans="1:9" ht="13.5">
      <c r="A233" s="136" t="s">
        <v>333</v>
      </c>
      <c r="F233" s="140"/>
      <c r="G233" s="140"/>
      <c r="I233" s="112"/>
    </row>
    <row r="234" spans="1:9" ht="13.5">
      <c r="A234" s="136" t="s">
        <v>242</v>
      </c>
      <c r="F234" s="140">
        <v>1000</v>
      </c>
      <c r="G234" s="140"/>
      <c r="I234" s="112"/>
    </row>
    <row r="235" spans="1:9" ht="13.5">
      <c r="A235" s="136" t="s">
        <v>245</v>
      </c>
      <c r="F235" s="140">
        <v>1</v>
      </c>
      <c r="G235" s="140"/>
      <c r="I235" s="112"/>
    </row>
    <row r="236" spans="1:7" ht="13.5">
      <c r="A236" s="136" t="s">
        <v>243</v>
      </c>
      <c r="F236" s="140">
        <v>1</v>
      </c>
      <c r="G236" s="140"/>
    </row>
    <row r="237" spans="1:7" ht="13.5">
      <c r="A237" s="146" t="s">
        <v>327</v>
      </c>
      <c r="F237" s="140">
        <v>500</v>
      </c>
      <c r="G237" s="140"/>
    </row>
    <row r="238" spans="1:7" ht="13.5">
      <c r="A238" s="128" t="s">
        <v>244</v>
      </c>
      <c r="F238" s="140">
        <v>1</v>
      </c>
      <c r="G238" s="142"/>
    </row>
    <row r="239" spans="1:7" ht="13.5">
      <c r="A239" s="146" t="s">
        <v>350</v>
      </c>
      <c r="F239" s="161">
        <v>1900</v>
      </c>
      <c r="G239" s="156"/>
    </row>
    <row r="240" spans="1:7" ht="13.5">
      <c r="A240" s="146" t="s">
        <v>349</v>
      </c>
      <c r="F240" s="161">
        <v>1125</v>
      </c>
      <c r="G240" s="156"/>
    </row>
    <row r="241" spans="1:7" ht="13.5">
      <c r="A241" s="146" t="s">
        <v>343</v>
      </c>
      <c r="F241" s="140">
        <v>750</v>
      </c>
      <c r="G241" s="156"/>
    </row>
    <row r="242" spans="1:7" ht="13.5">
      <c r="A242" s="146" t="s">
        <v>344</v>
      </c>
      <c r="F242" s="140">
        <v>5</v>
      </c>
      <c r="G242" s="156"/>
    </row>
    <row r="243" spans="1:7" ht="13.5">
      <c r="A243" s="146" t="s">
        <v>357</v>
      </c>
      <c r="F243" s="140">
        <v>1800</v>
      </c>
      <c r="G243" s="156"/>
    </row>
    <row r="244" spans="1:7" ht="13.5">
      <c r="A244" s="146" t="s">
        <v>345</v>
      </c>
      <c r="F244" s="140">
        <v>20</v>
      </c>
      <c r="G244" s="156"/>
    </row>
    <row r="245" spans="1:7" ht="13.5">
      <c r="A245" s="146" t="s">
        <v>346</v>
      </c>
      <c r="F245" s="140">
        <v>1000</v>
      </c>
      <c r="G245" s="156"/>
    </row>
    <row r="246" spans="1:7" ht="13.5">
      <c r="A246" s="146" t="s">
        <v>347</v>
      </c>
      <c r="F246" s="140">
        <v>3</v>
      </c>
      <c r="G246" s="156"/>
    </row>
    <row r="247" spans="1:6" ht="13.5">
      <c r="A247" s="128" t="s">
        <v>355</v>
      </c>
      <c r="F247" s="140"/>
    </row>
    <row r="248" spans="1:6" ht="13.5">
      <c r="A248" s="146" t="s">
        <v>356</v>
      </c>
      <c r="F248" s="140">
        <v>100</v>
      </c>
    </row>
    <row r="249" spans="1:6" ht="13.5">
      <c r="A249" s="128" t="s">
        <v>354</v>
      </c>
      <c r="F249" s="140">
        <v>2</v>
      </c>
    </row>
    <row r="250" spans="1:6" ht="13.5">
      <c r="A250" s="128" t="s">
        <v>246</v>
      </c>
      <c r="F250" s="140"/>
    </row>
    <row r="251" spans="1:6" ht="13.5">
      <c r="A251" s="128" t="s">
        <v>247</v>
      </c>
      <c r="F251" s="140"/>
    </row>
    <row r="252" spans="1:6" ht="13.5">
      <c r="A252" s="128" t="s">
        <v>248</v>
      </c>
      <c r="B252" s="128"/>
      <c r="C252" s="128"/>
      <c r="F252" s="140">
        <v>10</v>
      </c>
    </row>
    <row r="253" spans="1:6" ht="13.5">
      <c r="A253" s="128"/>
      <c r="F253" s="141">
        <f>SUM(F212:G251)</f>
        <v>439680.25</v>
      </c>
    </row>
    <row r="255" ht="13.5">
      <c r="F255" s="151">
        <f>440000-F253</f>
        <v>319.75</v>
      </c>
    </row>
  </sheetData>
  <sheetProtection/>
  <mergeCells count="18">
    <mergeCell ref="H230:I230"/>
    <mergeCell ref="B1:G3"/>
    <mergeCell ref="B4:F4"/>
    <mergeCell ref="H225:I225"/>
    <mergeCell ref="H227:I227"/>
    <mergeCell ref="H228:I228"/>
    <mergeCell ref="A14:G14"/>
    <mergeCell ref="A50:G50"/>
    <mergeCell ref="A74:G74"/>
    <mergeCell ref="A39:G39"/>
    <mergeCell ref="A207:G207"/>
    <mergeCell ref="A208:G208"/>
    <mergeCell ref="E82:E85"/>
    <mergeCell ref="A200:G200"/>
    <mergeCell ref="A201:G201"/>
    <mergeCell ref="A202:G202"/>
    <mergeCell ref="A203:G203"/>
    <mergeCell ref="A206:G206"/>
  </mergeCells>
  <hyperlinks>
    <hyperlink ref="A223" r:id="rId1" display="javascript:PopUp('https://www.royaumesoublies.com/taverne/index.php?act=legends&amp;CODE=rpg_obj_desc&amp;o=620','Legends',%20250,%20300,%201,%201,%201);"/>
  </hyperlinks>
  <printOptions/>
  <pageMargins left="0.7" right="0.7" top="0.75" bottom="0.75" header="0.3" footer="0.3"/>
  <pageSetup horizontalDpi="600" verticalDpi="600" orientation="portrait" paperSize="9" r:id="rId3"/>
  <rowBreaks count="6" manualBreakCount="6">
    <brk id="49" max="255" man="1"/>
    <brk id="73" max="255" man="1"/>
    <brk id="125" max="255" man="1"/>
    <brk id="174" max="255" man="1"/>
    <brk id="188" max="255" man="1"/>
    <brk id="209" max="255" man="1"/>
  </rowBreaks>
  <drawing r:id="rId2"/>
</worksheet>
</file>

<file path=xl/worksheets/sheet10.xml><?xml version="1.0" encoding="utf-8"?>
<worksheet xmlns="http://schemas.openxmlformats.org/spreadsheetml/2006/main" xmlns:r="http://schemas.openxmlformats.org/officeDocument/2006/relationships">
  <dimension ref="B1:C18"/>
  <sheetViews>
    <sheetView zoomScalePageLayoutView="0" workbookViewId="0" topLeftCell="A1">
      <selection activeCell="C3" sqref="C3"/>
    </sheetView>
  </sheetViews>
  <sheetFormatPr defaultColWidth="9.140625" defaultRowHeight="15"/>
  <cols>
    <col min="1" max="1" width="9.140625" style="12" customWidth="1"/>
    <col min="2" max="2" width="9.140625" style="27" customWidth="1"/>
    <col min="3" max="3" width="60.7109375" style="27" bestFit="1" customWidth="1"/>
    <col min="4" max="13" width="9.140625" style="27" customWidth="1"/>
    <col min="14" max="16384" width="9.140625" style="12" customWidth="1"/>
  </cols>
  <sheetData>
    <row r="1" spans="2:3" ht="21">
      <c r="B1" s="26" t="s">
        <v>1</v>
      </c>
      <c r="C1" s="26"/>
    </row>
    <row r="2" spans="2:3" ht="21">
      <c r="B2" s="26" t="s">
        <v>0</v>
      </c>
      <c r="C2" s="26"/>
    </row>
    <row r="3" spans="2:3" ht="21">
      <c r="B3" s="26">
        <v>1</v>
      </c>
      <c r="C3" s="67" t="s">
        <v>191</v>
      </c>
    </row>
    <row r="4" spans="2:3" ht="21">
      <c r="B4" s="26">
        <v>3</v>
      </c>
      <c r="C4" s="67" t="s">
        <v>190</v>
      </c>
    </row>
    <row r="5" spans="2:3" ht="21">
      <c r="B5" s="26">
        <v>6</v>
      </c>
      <c r="C5" s="67" t="s">
        <v>189</v>
      </c>
    </row>
    <row r="6" spans="2:3" ht="21">
      <c r="B6" s="26">
        <v>9</v>
      </c>
      <c r="C6" s="67" t="s">
        <v>223</v>
      </c>
    </row>
    <row r="7" spans="2:3" ht="21">
      <c r="B7" s="26">
        <v>12</v>
      </c>
      <c r="C7" s="67" t="s">
        <v>194</v>
      </c>
    </row>
    <row r="8" spans="2:3" ht="21">
      <c r="B8" s="26">
        <v>15</v>
      </c>
      <c r="C8" s="67" t="s">
        <v>192</v>
      </c>
    </row>
    <row r="9" spans="2:3" ht="21">
      <c r="B9" s="26">
        <v>18</v>
      </c>
      <c r="C9" s="67" t="s">
        <v>188</v>
      </c>
    </row>
    <row r="10" spans="2:3" ht="21">
      <c r="B10" s="26"/>
      <c r="C10" s="26"/>
    </row>
    <row r="11" spans="2:3" ht="21">
      <c r="B11" s="26"/>
      <c r="C11" s="26"/>
    </row>
    <row r="12" ht="21">
      <c r="B12" s="27" t="s">
        <v>186</v>
      </c>
    </row>
    <row r="13" spans="2:3" ht="21">
      <c r="B13" s="26"/>
      <c r="C13" s="67" t="s">
        <v>235</v>
      </c>
    </row>
    <row r="15" ht="21">
      <c r="B15" s="26"/>
    </row>
    <row r="16" spans="2:3" ht="21">
      <c r="B16" s="26" t="s">
        <v>263</v>
      </c>
      <c r="C16" s="26"/>
    </row>
    <row r="17" spans="2:3" ht="29.25" customHeight="1">
      <c r="B17" s="26" t="s">
        <v>0</v>
      </c>
      <c r="C17" s="26"/>
    </row>
    <row r="18" spans="2:3" ht="21">
      <c r="B18" s="26">
        <v>1</v>
      </c>
      <c r="C18" s="67" t="s">
        <v>264</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18"/>
  <sheetViews>
    <sheetView showGridLines="0" zoomScale="70" zoomScaleNormal="70" zoomScalePageLayoutView="0" workbookViewId="0" topLeftCell="A2">
      <selection activeCell="O8" sqref="O8"/>
    </sheetView>
  </sheetViews>
  <sheetFormatPr defaultColWidth="11.421875" defaultRowHeight="15"/>
  <cols>
    <col min="1" max="1" width="29.140625" style="13" customWidth="1"/>
    <col min="2" max="2" width="10.57421875" style="13" customWidth="1"/>
    <col min="3" max="3" width="1.421875" style="13" customWidth="1"/>
    <col min="4" max="4" width="11.28125" style="13" customWidth="1"/>
    <col min="5" max="5" width="11.57421875" style="13" customWidth="1"/>
    <col min="6" max="6" width="10.57421875" style="13" customWidth="1"/>
    <col min="7" max="8" width="8.00390625" style="13" customWidth="1"/>
    <col min="9" max="9" width="8.7109375" style="13" customWidth="1"/>
    <col min="10" max="10" width="9.00390625" style="13" customWidth="1"/>
    <col min="11" max="11" width="12.00390625" style="13" customWidth="1"/>
    <col min="12" max="16384" width="11.57421875" style="13" customWidth="1"/>
  </cols>
  <sheetData>
    <row r="1" spans="5:16" ht="30" customHeight="1">
      <c r="E1" s="172" t="s">
        <v>90</v>
      </c>
      <c r="F1" s="174"/>
      <c r="G1" s="172" t="s">
        <v>89</v>
      </c>
      <c r="H1" s="173"/>
      <c r="I1" s="173"/>
      <c r="J1" s="174"/>
      <c r="N1" s="175" t="s">
        <v>92</v>
      </c>
      <c r="O1" s="175"/>
      <c r="P1" s="175"/>
    </row>
    <row r="2" spans="1:16" s="10" customFormat="1" ht="42.75" customHeight="1">
      <c r="A2" s="8"/>
      <c r="B2" s="14" t="s">
        <v>2</v>
      </c>
      <c r="D2" s="16" t="s">
        <v>52</v>
      </c>
      <c r="E2" s="15" t="s">
        <v>84</v>
      </c>
      <c r="F2" s="17" t="s">
        <v>85</v>
      </c>
      <c r="G2" s="17">
        <v>4</v>
      </c>
      <c r="H2" s="17">
        <v>8</v>
      </c>
      <c r="I2" s="17">
        <v>12</v>
      </c>
      <c r="J2" s="18">
        <v>16</v>
      </c>
      <c r="K2" s="17" t="s">
        <v>86</v>
      </c>
      <c r="L2" s="18" t="s">
        <v>87</v>
      </c>
      <c r="N2" s="36" t="s">
        <v>2</v>
      </c>
      <c r="O2" s="35" t="s">
        <v>52</v>
      </c>
      <c r="P2" s="32" t="s">
        <v>93</v>
      </c>
    </row>
    <row r="3" spans="1:16" s="10" customFormat="1" ht="20.25">
      <c r="A3" s="30" t="s">
        <v>22</v>
      </c>
      <c r="B3" s="31">
        <f aca="true" t="shared" si="0" ref="B3:B8">SUM(D3:L3)</f>
        <v>14</v>
      </c>
      <c r="D3" s="29">
        <v>14</v>
      </c>
      <c r="E3" s="29"/>
      <c r="F3" s="29">
        <v>-1</v>
      </c>
      <c r="G3" s="29"/>
      <c r="H3" s="29"/>
      <c r="I3" s="29"/>
      <c r="J3" s="29">
        <v>1</v>
      </c>
      <c r="K3" s="29"/>
      <c r="L3" s="29"/>
      <c r="N3" s="37">
        <f>SUM(O3:P3)</f>
        <v>2</v>
      </c>
      <c r="O3" s="33">
        <v>2</v>
      </c>
      <c r="P3" s="34"/>
    </row>
    <row r="4" spans="1:16" s="10" customFormat="1" ht="20.25">
      <c r="A4" s="30" t="s">
        <v>23</v>
      </c>
      <c r="B4" s="31">
        <f t="shared" si="0"/>
        <v>14</v>
      </c>
      <c r="D4" s="29">
        <v>14</v>
      </c>
      <c r="E4" s="29"/>
      <c r="F4" s="29">
        <v>-1</v>
      </c>
      <c r="G4" s="29"/>
      <c r="H4" s="29"/>
      <c r="I4" s="29"/>
      <c r="J4" s="29"/>
      <c r="K4" s="29">
        <v>1</v>
      </c>
      <c r="L4" s="29"/>
      <c r="N4" s="37">
        <f>SUM(O4:P4)</f>
        <v>2</v>
      </c>
      <c r="O4" s="33">
        <v>2</v>
      </c>
      <c r="P4" s="34"/>
    </row>
    <row r="5" spans="1:16" s="10" customFormat="1" ht="20.25">
      <c r="A5" s="30" t="s">
        <v>24</v>
      </c>
      <c r="B5" s="31">
        <f t="shared" si="0"/>
        <v>20</v>
      </c>
      <c r="D5" s="29">
        <v>14</v>
      </c>
      <c r="E5" s="29">
        <v>2</v>
      </c>
      <c r="F5" s="29">
        <v>-1</v>
      </c>
      <c r="G5" s="29"/>
      <c r="H5" s="29"/>
      <c r="I5" s="29">
        <v>1</v>
      </c>
      <c r="J5" s="29"/>
      <c r="K5" s="29"/>
      <c r="L5" s="29">
        <v>4</v>
      </c>
      <c r="N5" s="37">
        <f>SUM(O5:P5)</f>
        <v>5</v>
      </c>
      <c r="O5" s="33">
        <v>5</v>
      </c>
      <c r="P5" s="34"/>
    </row>
    <row r="6" spans="1:16" s="10" customFormat="1" ht="20.25">
      <c r="A6" s="30" t="s">
        <v>25</v>
      </c>
      <c r="B6" s="31">
        <f t="shared" si="0"/>
        <v>18</v>
      </c>
      <c r="D6" s="29">
        <v>14</v>
      </c>
      <c r="E6" s="29">
        <v>-2</v>
      </c>
      <c r="F6" s="29">
        <v>1</v>
      </c>
      <c r="G6" s="29"/>
      <c r="H6" s="29">
        <v>1</v>
      </c>
      <c r="I6" s="29"/>
      <c r="J6" s="29"/>
      <c r="K6" s="29">
        <v>4</v>
      </c>
      <c r="L6" s="29"/>
      <c r="N6" s="37">
        <f>SUM(O6:P6)</f>
        <v>4</v>
      </c>
      <c r="O6" s="33">
        <v>4</v>
      </c>
      <c r="P6" s="34"/>
    </row>
    <row r="7" spans="1:16" s="10" customFormat="1" ht="20.25">
      <c r="A7" s="30" t="s">
        <v>26</v>
      </c>
      <c r="B7" s="31">
        <f t="shared" si="0"/>
        <v>10</v>
      </c>
      <c r="D7" s="29">
        <v>9</v>
      </c>
      <c r="E7" s="29"/>
      <c r="F7" s="29">
        <v>1</v>
      </c>
      <c r="G7" s="29"/>
      <c r="H7" s="29"/>
      <c r="I7" s="29"/>
      <c r="J7" s="29"/>
      <c r="K7" s="29"/>
      <c r="L7" s="29"/>
      <c r="N7" s="37">
        <v>0</v>
      </c>
      <c r="O7" s="33">
        <v>0</v>
      </c>
      <c r="P7" s="34"/>
    </row>
    <row r="8" spans="1:16" s="10" customFormat="1" ht="20.25">
      <c r="A8" s="30" t="s">
        <v>27</v>
      </c>
      <c r="B8" s="31">
        <f t="shared" si="0"/>
        <v>30</v>
      </c>
      <c r="D8" s="29">
        <v>17</v>
      </c>
      <c r="E8" s="29"/>
      <c r="F8" s="29">
        <v>1</v>
      </c>
      <c r="G8" s="29">
        <v>1</v>
      </c>
      <c r="H8" s="29"/>
      <c r="I8" s="29"/>
      <c r="J8" s="29"/>
      <c r="K8" s="29">
        <v>5</v>
      </c>
      <c r="L8" s="29">
        <v>6</v>
      </c>
      <c r="N8" s="37">
        <f>SUM(O8:P8)</f>
        <v>10</v>
      </c>
      <c r="O8" s="33">
        <v>10</v>
      </c>
      <c r="P8" s="34"/>
    </row>
    <row r="9" ht="15"/>
    <row r="10" ht="15"/>
    <row r="11" ht="20.25">
      <c r="A11" s="19" t="s">
        <v>91</v>
      </c>
    </row>
    <row r="12" spans="1:16" s="10" customFormat="1" ht="22.5" customHeight="1">
      <c r="A12" s="9" t="s">
        <v>237</v>
      </c>
      <c r="B12" s="9"/>
      <c r="C12" s="9"/>
      <c r="D12" s="9"/>
      <c r="E12" s="9"/>
      <c r="F12" s="9"/>
      <c r="G12" s="9"/>
      <c r="H12" s="9"/>
      <c r="I12" s="9"/>
      <c r="J12" s="9"/>
      <c r="K12" s="9"/>
      <c r="L12" s="9"/>
      <c r="M12" s="9"/>
      <c r="N12" s="9"/>
      <c r="O12" s="9"/>
      <c r="P12" s="9"/>
    </row>
    <row r="13" spans="1:16" s="10" customFormat="1" ht="22.5" customHeight="1">
      <c r="A13" s="9" t="s">
        <v>187</v>
      </c>
      <c r="B13" s="9"/>
      <c r="C13" s="9"/>
      <c r="D13" s="9"/>
      <c r="E13" s="9"/>
      <c r="F13" s="9"/>
      <c r="G13" s="9"/>
      <c r="H13" s="9"/>
      <c r="I13" s="9"/>
      <c r="J13" s="9"/>
      <c r="K13" s="9"/>
      <c r="L13" s="9"/>
      <c r="M13" s="9"/>
      <c r="N13" s="9"/>
      <c r="O13" s="9"/>
      <c r="P13" s="9"/>
    </row>
    <row r="14" spans="1:16" s="10" customFormat="1" ht="22.5" customHeight="1">
      <c r="A14" s="9" t="s">
        <v>320</v>
      </c>
      <c r="B14" s="9"/>
      <c r="C14" s="9"/>
      <c r="D14" s="9"/>
      <c r="E14" s="9"/>
      <c r="F14" s="9"/>
      <c r="G14" s="9"/>
      <c r="H14" s="9" t="s">
        <v>289</v>
      </c>
      <c r="I14" s="9"/>
      <c r="J14" s="9"/>
      <c r="K14" s="9"/>
      <c r="L14" s="9"/>
      <c r="M14" s="9"/>
      <c r="N14" s="9"/>
      <c r="O14" s="9"/>
      <c r="P14" s="9"/>
    </row>
    <row r="15" spans="1:16" s="10" customFormat="1" ht="22.5" customHeight="1">
      <c r="A15" s="9" t="s">
        <v>293</v>
      </c>
      <c r="B15" s="9"/>
      <c r="C15" s="9"/>
      <c r="D15" s="9"/>
      <c r="E15" s="9"/>
      <c r="F15" s="9"/>
      <c r="G15" s="9"/>
      <c r="H15" s="9"/>
      <c r="I15" s="9"/>
      <c r="J15" s="9"/>
      <c r="K15" s="9"/>
      <c r="L15" s="9"/>
      <c r="M15" s="9"/>
      <c r="N15" s="9"/>
      <c r="O15" s="9"/>
      <c r="P15" s="9"/>
    </row>
    <row r="16" spans="1:16" s="10" customFormat="1" ht="22.5" customHeight="1">
      <c r="A16" s="9"/>
      <c r="B16" s="9"/>
      <c r="C16" s="9"/>
      <c r="D16" s="9"/>
      <c r="E16" s="9"/>
      <c r="F16" s="9"/>
      <c r="G16" s="9"/>
      <c r="H16" s="9"/>
      <c r="I16" s="9"/>
      <c r="J16" s="9"/>
      <c r="K16" s="9"/>
      <c r="L16" s="9"/>
      <c r="M16" s="9"/>
      <c r="N16" s="9"/>
      <c r="O16" s="9"/>
      <c r="P16" s="9"/>
    </row>
    <row r="17" spans="1:16" s="10" customFormat="1" ht="22.5" customHeight="1">
      <c r="A17" s="9"/>
      <c r="B17" s="9"/>
      <c r="C17" s="9"/>
      <c r="D17" s="9"/>
      <c r="E17" s="9"/>
      <c r="F17" s="9"/>
      <c r="G17" s="9"/>
      <c r="H17" s="9"/>
      <c r="I17" s="9"/>
      <c r="J17" s="9"/>
      <c r="K17" s="9"/>
      <c r="L17" s="9"/>
      <c r="M17" s="9"/>
      <c r="N17" s="9"/>
      <c r="O17" s="9"/>
      <c r="P17" s="9"/>
    </row>
    <row r="18" spans="1:16" s="10" customFormat="1" ht="22.5" customHeight="1">
      <c r="A18" s="9"/>
      <c r="B18" s="9"/>
      <c r="C18" s="9"/>
      <c r="D18" s="9"/>
      <c r="E18" s="9"/>
      <c r="F18" s="9"/>
      <c r="G18" s="9"/>
      <c r="H18" s="9"/>
      <c r="I18" s="9"/>
      <c r="J18" s="9"/>
      <c r="K18" s="9"/>
      <c r="L18" s="9"/>
      <c r="M18" s="9"/>
      <c r="N18" s="9"/>
      <c r="O18" s="9"/>
      <c r="P18" s="9"/>
    </row>
    <row r="19" s="10" customFormat="1" ht="20.25"/>
    <row r="20" s="10" customFormat="1" ht="20.25"/>
    <row r="21" s="10" customFormat="1" ht="20.25"/>
  </sheetData>
  <sheetProtection/>
  <mergeCells count="3">
    <mergeCell ref="G1:J1"/>
    <mergeCell ref="E1:F1"/>
    <mergeCell ref="N1:P1"/>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P52"/>
  <sheetViews>
    <sheetView showGridLines="0" zoomScale="115" zoomScaleNormal="115" zoomScalePageLayoutView="0" workbookViewId="0" topLeftCell="A4">
      <selection activeCell="K29" sqref="K29"/>
    </sheetView>
  </sheetViews>
  <sheetFormatPr defaultColWidth="11.421875" defaultRowHeight="15.75" customHeight="1"/>
  <cols>
    <col min="1" max="1" width="5.8515625" style="2" bestFit="1" customWidth="1"/>
    <col min="2" max="2" width="27.28125" style="2" customWidth="1"/>
    <col min="3" max="3" width="8.140625" style="2" bestFit="1" customWidth="1"/>
    <col min="4" max="4" width="9.7109375" style="2" customWidth="1"/>
    <col min="5" max="5" width="6.57421875" style="5" customWidth="1"/>
    <col min="6" max="6" width="8.7109375" style="2" customWidth="1"/>
    <col min="7" max="8" width="11.57421875" style="2" customWidth="1"/>
    <col min="9" max="9" width="12.57421875" style="2" customWidth="1"/>
    <col min="10" max="10" width="6.421875" style="2" customWidth="1"/>
    <col min="11" max="11" width="11.421875" style="0" customWidth="1"/>
    <col min="12" max="12" width="14.8515625" style="2" customWidth="1"/>
    <col min="13" max="16384" width="11.57421875" style="2" customWidth="1"/>
  </cols>
  <sheetData>
    <row r="1" spans="1:13" ht="27" customHeight="1">
      <c r="A1" s="4" t="s">
        <v>59</v>
      </c>
      <c r="C1" s="56" t="s">
        <v>32</v>
      </c>
      <c r="D1" s="56" t="s">
        <v>29</v>
      </c>
      <c r="E1" s="57" t="s">
        <v>30</v>
      </c>
      <c r="F1" s="56" t="s">
        <v>31</v>
      </c>
      <c r="G1" s="56" t="s">
        <v>43</v>
      </c>
      <c r="H1" s="56" t="s">
        <v>34</v>
      </c>
      <c r="I1" s="56" t="s">
        <v>60</v>
      </c>
      <c r="J1" s="7"/>
      <c r="L1" s="63" t="s">
        <v>47</v>
      </c>
      <c r="M1" s="63">
        <f>+Caractéristiques!O6</f>
        <v>4</v>
      </c>
    </row>
    <row r="2" spans="1:15" ht="15.75" customHeight="1">
      <c r="A2" s="6">
        <f>+Caractéristiques!N6</f>
        <v>4</v>
      </c>
      <c r="B2" s="1" t="s">
        <v>28</v>
      </c>
      <c r="M2" s="4" t="s">
        <v>0</v>
      </c>
      <c r="N2" s="4" t="s">
        <v>42</v>
      </c>
      <c r="O2" s="4" t="s">
        <v>2</v>
      </c>
    </row>
    <row r="3" spans="2:15" ht="15.75" customHeight="1">
      <c r="B3" s="53" t="s">
        <v>4</v>
      </c>
      <c r="C3" s="54">
        <f aca="true" t="shared" si="0" ref="C3:C16">+$A$2+F3+G3+I3+H3</f>
        <v>11</v>
      </c>
      <c r="D3" s="20">
        <v>4</v>
      </c>
      <c r="E3" s="58">
        <v>1</v>
      </c>
      <c r="F3" s="59">
        <f>+D3+E3*3</f>
        <v>7</v>
      </c>
      <c r="G3" s="20"/>
      <c r="H3" s="20"/>
      <c r="I3" s="20"/>
      <c r="J3" s="7"/>
      <c r="L3" s="28" t="s">
        <v>169</v>
      </c>
      <c r="M3" s="28">
        <v>7</v>
      </c>
      <c r="N3" s="28">
        <v>6</v>
      </c>
      <c r="O3" s="2">
        <f>+(N3+$M$1)*M3</f>
        <v>70</v>
      </c>
    </row>
    <row r="4" spans="2:15" ht="15.75" customHeight="1">
      <c r="B4" s="55" t="s">
        <v>65</v>
      </c>
      <c r="C4" s="54">
        <f t="shared" si="0"/>
        <v>8</v>
      </c>
      <c r="D4" s="20">
        <v>1</v>
      </c>
      <c r="E4" s="58">
        <v>1</v>
      </c>
      <c r="F4" s="59">
        <f aca="true" t="shared" si="1" ref="F4:F16">+D4+E4*3</f>
        <v>4</v>
      </c>
      <c r="G4" s="20"/>
      <c r="H4" s="20"/>
      <c r="I4" s="20"/>
      <c r="L4" s="28" t="s">
        <v>260</v>
      </c>
      <c r="M4" s="28">
        <v>1</v>
      </c>
      <c r="N4" s="28">
        <v>4</v>
      </c>
      <c r="O4" s="2">
        <f>+(N4+$M$1)*M4</f>
        <v>8</v>
      </c>
    </row>
    <row r="5" spans="2:15" ht="15.75" customHeight="1">
      <c r="B5" s="55" t="s">
        <v>66</v>
      </c>
      <c r="C5" s="54">
        <f t="shared" si="0"/>
        <v>8</v>
      </c>
      <c r="D5" s="20">
        <v>1</v>
      </c>
      <c r="E5" s="58">
        <v>1</v>
      </c>
      <c r="F5" s="59">
        <f t="shared" si="1"/>
        <v>4</v>
      </c>
      <c r="G5" s="20"/>
      <c r="H5" s="20"/>
      <c r="I5" s="20"/>
      <c r="J5" s="3"/>
      <c r="L5" s="28" t="s">
        <v>175</v>
      </c>
      <c r="M5" s="28">
        <v>4</v>
      </c>
      <c r="N5" s="28">
        <v>2</v>
      </c>
      <c r="O5" s="2">
        <f>+(N5+$M$1)*M5</f>
        <v>24</v>
      </c>
    </row>
    <row r="6" spans="2:15" ht="15.75" customHeight="1">
      <c r="B6" s="55" t="s">
        <v>61</v>
      </c>
      <c r="C6" s="54">
        <f t="shared" si="0"/>
        <v>8</v>
      </c>
      <c r="D6" s="20">
        <v>1</v>
      </c>
      <c r="E6" s="58">
        <v>1</v>
      </c>
      <c r="F6" s="59">
        <f t="shared" si="1"/>
        <v>4</v>
      </c>
      <c r="G6" s="20"/>
      <c r="H6" s="20"/>
      <c r="I6" s="20"/>
      <c r="J6" s="3"/>
      <c r="L6" s="28" t="s">
        <v>176</v>
      </c>
      <c r="M6" s="28">
        <v>6</v>
      </c>
      <c r="N6" s="28">
        <v>4</v>
      </c>
      <c r="O6" s="2">
        <f>+(N6+$M$1)*M6</f>
        <v>48</v>
      </c>
    </row>
    <row r="7" spans="2:10" ht="15.75" customHeight="1">
      <c r="B7" s="55" t="s">
        <v>62</v>
      </c>
      <c r="C7" s="54">
        <f t="shared" si="0"/>
        <v>11</v>
      </c>
      <c r="D7" s="20">
        <v>4</v>
      </c>
      <c r="E7" s="58">
        <v>1</v>
      </c>
      <c r="F7" s="59">
        <f t="shared" si="1"/>
        <v>7</v>
      </c>
      <c r="G7" s="20"/>
      <c r="H7" s="20"/>
      <c r="I7" s="20"/>
      <c r="J7" s="3"/>
    </row>
    <row r="8" spans="2:13" ht="15.75" customHeight="1">
      <c r="B8" s="55" t="s">
        <v>63</v>
      </c>
      <c r="C8" s="54">
        <f t="shared" si="0"/>
        <v>12</v>
      </c>
      <c r="D8" s="20">
        <v>5</v>
      </c>
      <c r="E8" s="58">
        <v>1</v>
      </c>
      <c r="F8" s="59">
        <f t="shared" si="1"/>
        <v>8</v>
      </c>
      <c r="G8" s="20"/>
      <c r="H8" s="20"/>
      <c r="I8" s="20"/>
      <c r="J8" s="3"/>
      <c r="L8" s="2" t="s">
        <v>44</v>
      </c>
      <c r="M8" s="2">
        <f>SUM(O3:O6)</f>
        <v>150</v>
      </c>
    </row>
    <row r="9" spans="2:13" ht="15.75" customHeight="1">
      <c r="B9" s="55" t="s">
        <v>67</v>
      </c>
      <c r="C9" s="54">
        <f t="shared" si="0"/>
        <v>25</v>
      </c>
      <c r="D9" s="20">
        <v>18</v>
      </c>
      <c r="E9" s="58">
        <v>1</v>
      </c>
      <c r="F9" s="59">
        <f t="shared" si="1"/>
        <v>21</v>
      </c>
      <c r="G9" s="20"/>
      <c r="H9" s="20"/>
      <c r="I9" s="20"/>
      <c r="J9" s="7"/>
      <c r="L9" s="2" t="s">
        <v>45</v>
      </c>
      <c r="M9" s="2">
        <f>SUM(D3:D51)</f>
        <v>150</v>
      </c>
    </row>
    <row r="10" spans="2:14" ht="15.75" customHeight="1">
      <c r="B10" s="55" t="s">
        <v>64</v>
      </c>
      <c r="C10" s="54">
        <f t="shared" si="0"/>
        <v>22</v>
      </c>
      <c r="D10" s="20">
        <v>15</v>
      </c>
      <c r="E10" s="58">
        <v>1</v>
      </c>
      <c r="F10" s="59">
        <f t="shared" si="1"/>
        <v>18</v>
      </c>
      <c r="G10" s="20"/>
      <c r="H10" s="20"/>
      <c r="I10" s="20"/>
      <c r="J10" s="7"/>
      <c r="L10" s="24" t="s">
        <v>46</v>
      </c>
      <c r="M10" s="24">
        <f>+M8-M9</f>
        <v>0</v>
      </c>
      <c r="N10" s="71" t="s">
        <v>132</v>
      </c>
    </row>
    <row r="11" spans="2:10" ht="15.75" customHeight="1">
      <c r="B11" s="55" t="s">
        <v>68</v>
      </c>
      <c r="C11" s="54">
        <f t="shared" si="0"/>
        <v>8</v>
      </c>
      <c r="D11" s="20">
        <v>1</v>
      </c>
      <c r="E11" s="58">
        <v>1</v>
      </c>
      <c r="F11" s="59">
        <f t="shared" si="1"/>
        <v>4</v>
      </c>
      <c r="G11" s="20"/>
      <c r="H11" s="20"/>
      <c r="I11" s="20"/>
      <c r="J11" s="3"/>
    </row>
    <row r="12" spans="2:16" ht="15.75" customHeight="1">
      <c r="B12" s="55" t="s">
        <v>69</v>
      </c>
      <c r="C12" s="54">
        <f t="shared" si="0"/>
        <v>17</v>
      </c>
      <c r="D12" s="20">
        <v>10</v>
      </c>
      <c r="E12" s="58">
        <v>1</v>
      </c>
      <c r="F12" s="59">
        <f t="shared" si="1"/>
        <v>13</v>
      </c>
      <c r="G12" s="20"/>
      <c r="H12" s="20"/>
      <c r="I12" s="20"/>
      <c r="J12" s="3"/>
      <c r="L12" s="62" t="s">
        <v>91</v>
      </c>
      <c r="P12" s="28"/>
    </row>
    <row r="13" spans="2:16" ht="15.75" customHeight="1">
      <c r="B13" s="55" t="s">
        <v>70</v>
      </c>
      <c r="C13" s="54">
        <f t="shared" si="0"/>
        <v>19</v>
      </c>
      <c r="D13" s="20">
        <v>12</v>
      </c>
      <c r="E13" s="58">
        <v>1</v>
      </c>
      <c r="F13" s="59">
        <f t="shared" si="1"/>
        <v>15</v>
      </c>
      <c r="G13" s="20"/>
      <c r="H13" s="20"/>
      <c r="I13" s="20"/>
      <c r="J13" s="3"/>
      <c r="L13" s="61" t="s">
        <v>321</v>
      </c>
      <c r="M13" s="28"/>
      <c r="N13" s="28"/>
      <c r="O13" s="28"/>
      <c r="P13" s="28"/>
    </row>
    <row r="14" spans="2:16" ht="15.75" customHeight="1">
      <c r="B14" s="53" t="s">
        <v>9</v>
      </c>
      <c r="C14" s="54">
        <f t="shared" si="0"/>
        <v>4</v>
      </c>
      <c r="D14" s="20"/>
      <c r="E14" s="58"/>
      <c r="F14" s="59">
        <f t="shared" si="1"/>
        <v>0</v>
      </c>
      <c r="G14" s="20"/>
      <c r="H14" s="20"/>
      <c r="I14" s="20"/>
      <c r="J14" s="3"/>
      <c r="L14" s="61" t="s">
        <v>332</v>
      </c>
      <c r="M14" s="28"/>
      <c r="N14" s="28"/>
      <c r="O14" s="28"/>
      <c r="P14" s="28"/>
    </row>
    <row r="15" spans="2:16" ht="15.75" customHeight="1">
      <c r="B15" s="53" t="s">
        <v>12</v>
      </c>
      <c r="C15" s="54">
        <f t="shared" si="0"/>
        <v>10</v>
      </c>
      <c r="D15" s="20">
        <v>3</v>
      </c>
      <c r="E15" s="58">
        <v>1</v>
      </c>
      <c r="F15" s="59">
        <f t="shared" si="1"/>
        <v>6</v>
      </c>
      <c r="G15" s="20"/>
      <c r="H15" s="20"/>
      <c r="I15" s="20"/>
      <c r="J15" s="3"/>
      <c r="L15" s="61"/>
      <c r="M15" s="28"/>
      <c r="N15" s="28"/>
      <c r="O15" s="28"/>
      <c r="P15" s="28"/>
    </row>
    <row r="16" spans="2:16" ht="15.75" customHeight="1">
      <c r="B16" s="53" t="s">
        <v>183</v>
      </c>
      <c r="C16" s="54">
        <f t="shared" si="0"/>
        <v>10</v>
      </c>
      <c r="D16" s="20">
        <v>3</v>
      </c>
      <c r="E16" s="58">
        <v>1</v>
      </c>
      <c r="F16" s="59">
        <f t="shared" si="1"/>
        <v>6</v>
      </c>
      <c r="G16" s="20"/>
      <c r="H16" s="20"/>
      <c r="I16" s="20"/>
      <c r="J16" s="3"/>
      <c r="L16" s="61"/>
      <c r="M16" s="28"/>
      <c r="N16" s="28"/>
      <c r="O16" s="28"/>
      <c r="P16" s="28"/>
    </row>
    <row r="17" spans="4:16" ht="15.75" customHeight="1">
      <c r="D17" s="23"/>
      <c r="E17" s="21"/>
      <c r="F17" s="22"/>
      <c r="G17" s="23"/>
      <c r="H17" s="23"/>
      <c r="I17" s="23"/>
      <c r="J17" s="3"/>
      <c r="L17" s="28"/>
      <c r="M17" s="28"/>
      <c r="N17" s="28"/>
      <c r="O17" s="28"/>
      <c r="P17" s="28"/>
    </row>
    <row r="18" spans="4:16" ht="15.75" customHeight="1">
      <c r="D18" s="23"/>
      <c r="E18" s="21"/>
      <c r="F18" s="22"/>
      <c r="G18" s="23"/>
      <c r="H18" s="23"/>
      <c r="I18" s="23"/>
      <c r="L18" s="28"/>
      <c r="M18" s="28"/>
      <c r="N18" s="28"/>
      <c r="O18" s="28"/>
      <c r="P18" s="28"/>
    </row>
    <row r="19" spans="1:16" ht="15.75" customHeight="1">
      <c r="A19" s="6">
        <f>+Caractéristiques!N7</f>
        <v>0</v>
      </c>
      <c r="B19" s="1" t="s">
        <v>33</v>
      </c>
      <c r="D19" s="23"/>
      <c r="E19" s="21"/>
      <c r="F19" s="22"/>
      <c r="G19" s="23"/>
      <c r="H19" s="23"/>
      <c r="I19" s="23"/>
      <c r="L19" s="28"/>
      <c r="M19" s="28"/>
      <c r="N19" s="28"/>
      <c r="O19" s="28"/>
      <c r="P19" s="28"/>
    </row>
    <row r="20" spans="2:16" ht="15.75" customHeight="1">
      <c r="B20" s="60" t="s">
        <v>14</v>
      </c>
      <c r="C20" s="54">
        <f>+$A$19+F20+G20+I20+H20</f>
        <v>10</v>
      </c>
      <c r="D20" s="20">
        <v>5</v>
      </c>
      <c r="E20" s="58">
        <v>1</v>
      </c>
      <c r="F20" s="59">
        <f>+D20+E20*3</f>
        <v>8</v>
      </c>
      <c r="G20" s="20"/>
      <c r="H20" s="20">
        <v>2</v>
      </c>
      <c r="I20" s="20"/>
      <c r="L20" s="28"/>
      <c r="M20" s="28"/>
      <c r="N20" s="28"/>
      <c r="O20" s="28"/>
      <c r="P20" s="28"/>
    </row>
    <row r="21" spans="2:15" ht="15.75" customHeight="1">
      <c r="B21" s="60" t="s">
        <v>15</v>
      </c>
      <c r="C21" s="54">
        <f>+$A$19+F21+G21+I21+H21</f>
        <v>0</v>
      </c>
      <c r="D21" s="20"/>
      <c r="E21" s="58"/>
      <c r="F21" s="59">
        <f>+D21+E21*3</f>
        <v>0</v>
      </c>
      <c r="G21" s="20"/>
      <c r="H21" s="20"/>
      <c r="I21" s="20"/>
      <c r="J21" s="3"/>
      <c r="L21" s="28"/>
      <c r="M21" s="28"/>
      <c r="N21" s="28"/>
      <c r="O21" s="28"/>
    </row>
    <row r="22" spans="2:10" ht="15.75" customHeight="1">
      <c r="B22" s="60" t="s">
        <v>16</v>
      </c>
      <c r="C22" s="54">
        <f>+$A$19+F22+G22+I22+H22</f>
        <v>4</v>
      </c>
      <c r="D22" s="20">
        <v>1</v>
      </c>
      <c r="E22" s="58">
        <v>1</v>
      </c>
      <c r="F22" s="59">
        <f>+D22+E22*3</f>
        <v>4</v>
      </c>
      <c r="G22" s="20"/>
      <c r="H22" s="20"/>
      <c r="I22" s="20"/>
      <c r="J22" s="3"/>
    </row>
    <row r="23" spans="2:10" ht="15.75" customHeight="1">
      <c r="B23" s="60" t="s">
        <v>19</v>
      </c>
      <c r="C23" s="54">
        <f>+$A$19+F23+G23+I23+H23</f>
        <v>0</v>
      </c>
      <c r="D23" s="20"/>
      <c r="E23" s="58"/>
      <c r="F23" s="59">
        <f>+D23+E23*3</f>
        <v>0</v>
      </c>
      <c r="G23" s="20"/>
      <c r="H23" s="20"/>
      <c r="I23" s="20"/>
      <c r="J23" s="3"/>
    </row>
    <row r="24" spans="4:10" ht="15.75" customHeight="1">
      <c r="D24" s="23"/>
      <c r="E24" s="21"/>
      <c r="F24" s="22"/>
      <c r="G24" s="23"/>
      <c r="H24" s="23"/>
      <c r="I24" s="23"/>
      <c r="J24" s="3"/>
    </row>
    <row r="25" spans="4:9" ht="15.75" customHeight="1">
      <c r="D25" s="23"/>
      <c r="E25" s="21"/>
      <c r="F25" s="22"/>
      <c r="G25" s="23"/>
      <c r="H25" s="23"/>
      <c r="I25" s="23"/>
    </row>
    <row r="26" spans="1:9" ht="15.75" customHeight="1">
      <c r="A26" s="6">
        <f>+Caractéristiques!N8</f>
        <v>10</v>
      </c>
      <c r="B26" s="1" t="s">
        <v>35</v>
      </c>
      <c r="D26" s="23"/>
      <c r="E26" s="21"/>
      <c r="F26" s="22"/>
      <c r="G26" s="23"/>
      <c r="H26" s="23"/>
      <c r="I26" s="23"/>
    </row>
    <row r="27" spans="2:11" ht="15.75" customHeight="1">
      <c r="B27" s="60" t="s">
        <v>37</v>
      </c>
      <c r="C27" s="54">
        <f aca="true" t="shared" si="2" ref="C27:C34">+$A$26+F27+G27+I27+H27</f>
        <v>14</v>
      </c>
      <c r="D27" s="20">
        <v>1</v>
      </c>
      <c r="E27" s="58">
        <v>1</v>
      </c>
      <c r="F27" s="59">
        <f aca="true" t="shared" si="3" ref="F27:F34">+D27+E27*3</f>
        <v>4</v>
      </c>
      <c r="G27" s="20"/>
      <c r="H27" s="20"/>
      <c r="I27" s="20"/>
      <c r="K27" s="2"/>
    </row>
    <row r="28" spans="2:11" ht="15.75" customHeight="1">
      <c r="B28" s="60" t="s">
        <v>7</v>
      </c>
      <c r="C28" s="54">
        <f t="shared" si="2"/>
        <v>14</v>
      </c>
      <c r="D28" s="20">
        <v>1</v>
      </c>
      <c r="E28" s="58">
        <v>1</v>
      </c>
      <c r="F28" s="59">
        <f t="shared" si="3"/>
        <v>4</v>
      </c>
      <c r="G28" s="20"/>
      <c r="H28" s="20"/>
      <c r="I28" s="20"/>
      <c r="J28" s="3"/>
      <c r="K28" s="2"/>
    </row>
    <row r="29" spans="2:11" ht="15.75" customHeight="1">
      <c r="B29" s="60" t="s">
        <v>11</v>
      </c>
      <c r="C29" s="54">
        <f t="shared" si="2"/>
        <v>10</v>
      </c>
      <c r="D29" s="20"/>
      <c r="E29" s="58"/>
      <c r="F29" s="59">
        <f t="shared" si="3"/>
        <v>0</v>
      </c>
      <c r="G29" s="20"/>
      <c r="H29" s="20"/>
      <c r="I29" s="20"/>
      <c r="J29" s="3"/>
      <c r="K29" s="2"/>
    </row>
    <row r="30" spans="2:11" ht="15.75" customHeight="1">
      <c r="B30" s="60" t="s">
        <v>17</v>
      </c>
      <c r="C30" s="54">
        <f t="shared" si="2"/>
        <v>39</v>
      </c>
      <c r="D30" s="20">
        <v>18</v>
      </c>
      <c r="E30" s="58">
        <v>1</v>
      </c>
      <c r="F30" s="59">
        <f t="shared" si="3"/>
        <v>21</v>
      </c>
      <c r="G30" s="20"/>
      <c r="H30" s="20"/>
      <c r="I30" s="20">
        <v>8</v>
      </c>
      <c r="J30" s="7" t="s">
        <v>319</v>
      </c>
      <c r="K30" s="2"/>
    </row>
    <row r="31" spans="2:11" ht="15.75" customHeight="1">
      <c r="B31" s="60" t="s">
        <v>71</v>
      </c>
      <c r="C31" s="54">
        <f>+$A$26+F31+G31+I31+H31</f>
        <v>39</v>
      </c>
      <c r="D31" s="20">
        <v>18</v>
      </c>
      <c r="E31" s="58">
        <v>1</v>
      </c>
      <c r="F31" s="59">
        <f t="shared" si="3"/>
        <v>21</v>
      </c>
      <c r="G31" s="20"/>
      <c r="H31" s="20"/>
      <c r="I31" s="20">
        <v>8</v>
      </c>
      <c r="J31" s="7" t="s">
        <v>319</v>
      </c>
      <c r="K31" s="2"/>
    </row>
    <row r="32" spans="2:11" ht="15.75" customHeight="1">
      <c r="B32" s="60" t="s">
        <v>18</v>
      </c>
      <c r="C32" s="54">
        <f t="shared" si="2"/>
        <v>14</v>
      </c>
      <c r="D32" s="20">
        <v>1</v>
      </c>
      <c r="E32" s="58">
        <v>1</v>
      </c>
      <c r="F32" s="59">
        <f t="shared" si="3"/>
        <v>4</v>
      </c>
      <c r="G32" s="20"/>
      <c r="H32" s="20"/>
      <c r="I32" s="20"/>
      <c r="J32" s="3"/>
      <c r="K32" s="2"/>
    </row>
    <row r="33" spans="2:11" ht="15.75" customHeight="1">
      <c r="B33" s="60" t="s">
        <v>20</v>
      </c>
      <c r="C33" s="54">
        <f t="shared" si="2"/>
        <v>14</v>
      </c>
      <c r="D33" s="20">
        <v>1</v>
      </c>
      <c r="E33" s="58">
        <v>1</v>
      </c>
      <c r="F33" s="59">
        <f t="shared" si="3"/>
        <v>4</v>
      </c>
      <c r="G33" s="20"/>
      <c r="H33" s="20"/>
      <c r="I33" s="20"/>
      <c r="J33" s="3"/>
      <c r="K33" s="2"/>
    </row>
    <row r="34" spans="2:11" ht="15.75" customHeight="1">
      <c r="B34" s="60" t="s">
        <v>21</v>
      </c>
      <c r="C34" s="54">
        <f t="shared" si="2"/>
        <v>16</v>
      </c>
      <c r="D34" s="20">
        <v>3</v>
      </c>
      <c r="E34" s="58">
        <v>1</v>
      </c>
      <c r="F34" s="59">
        <f t="shared" si="3"/>
        <v>6</v>
      </c>
      <c r="G34" s="20"/>
      <c r="H34" s="20"/>
      <c r="I34" s="20"/>
      <c r="J34" s="3"/>
      <c r="K34" s="2"/>
    </row>
    <row r="35" spans="4:11" ht="15.75" customHeight="1">
      <c r="D35" s="23"/>
      <c r="E35" s="21"/>
      <c r="F35" s="22"/>
      <c r="G35" s="23"/>
      <c r="H35" s="23"/>
      <c r="I35" s="23"/>
      <c r="J35" s="3"/>
      <c r="K35" s="2"/>
    </row>
    <row r="36" spans="4:9" ht="15.75" customHeight="1">
      <c r="D36" s="23"/>
      <c r="E36" s="21"/>
      <c r="F36" s="22"/>
      <c r="G36" s="23"/>
      <c r="H36" s="23"/>
      <c r="I36" s="23"/>
    </row>
    <row r="37" spans="1:9" ht="15.75" customHeight="1">
      <c r="A37" s="6">
        <f>+Caractéristiques!N5</f>
        <v>5</v>
      </c>
      <c r="B37" s="1" t="s">
        <v>36</v>
      </c>
      <c r="D37" s="23"/>
      <c r="E37" s="21"/>
      <c r="F37" s="22"/>
      <c r="G37" s="23"/>
      <c r="H37" s="23"/>
      <c r="I37" s="23"/>
    </row>
    <row r="38" spans="2:11" ht="15.75" customHeight="1">
      <c r="B38" s="60" t="s">
        <v>3</v>
      </c>
      <c r="C38" s="54">
        <f>+$A$37+F38+G38+I38+H38</f>
        <v>9</v>
      </c>
      <c r="D38" s="20">
        <v>1</v>
      </c>
      <c r="E38" s="58">
        <v>1</v>
      </c>
      <c r="F38" s="59">
        <f>+D38+E38*3</f>
        <v>4</v>
      </c>
      <c r="G38" s="20"/>
      <c r="H38" s="20"/>
      <c r="I38" s="20"/>
      <c r="K38" s="2"/>
    </row>
    <row r="39" spans="2:11" ht="15.75" customHeight="1">
      <c r="B39" s="60" t="s">
        <v>8</v>
      </c>
      <c r="C39" s="54">
        <f>+$A$37+F39+G39+I39+H39</f>
        <v>9</v>
      </c>
      <c r="D39" s="20">
        <v>1</v>
      </c>
      <c r="E39" s="58">
        <v>1</v>
      </c>
      <c r="F39" s="59">
        <f>+D39+E39*3</f>
        <v>4</v>
      </c>
      <c r="G39" s="20"/>
      <c r="H39" s="20"/>
      <c r="I39" s="20"/>
      <c r="J39" s="3"/>
      <c r="K39" s="2"/>
    </row>
    <row r="40" spans="2:11" ht="15.75" customHeight="1">
      <c r="B40" s="60" t="s">
        <v>38</v>
      </c>
      <c r="C40" s="54">
        <f>+$A$37+F40+G40+I40+H40</f>
        <v>5</v>
      </c>
      <c r="D40" s="20"/>
      <c r="E40" s="58"/>
      <c r="F40" s="59">
        <f>+D40+E40*3</f>
        <v>0</v>
      </c>
      <c r="G40" s="20"/>
      <c r="H40" s="20"/>
      <c r="I40" s="20"/>
      <c r="J40" s="7"/>
      <c r="K40" s="2"/>
    </row>
    <row r="41" spans="2:11" ht="15.75" customHeight="1">
      <c r="B41" s="60" t="s">
        <v>10</v>
      </c>
      <c r="C41" s="54">
        <f>+$A$37+F41+G41+I41+H41</f>
        <v>9</v>
      </c>
      <c r="D41" s="20">
        <v>1</v>
      </c>
      <c r="E41" s="58">
        <v>1</v>
      </c>
      <c r="F41" s="59">
        <f>+D41+E41*3</f>
        <v>4</v>
      </c>
      <c r="G41" s="20"/>
      <c r="H41" s="20"/>
      <c r="I41" s="20"/>
      <c r="J41" s="3"/>
      <c r="K41" s="2"/>
    </row>
    <row r="42" spans="2:11" ht="15.75" customHeight="1">
      <c r="B42" s="60" t="s">
        <v>13</v>
      </c>
      <c r="C42" s="54">
        <f>+$A$37+F42+G42+I42+H42</f>
        <v>5</v>
      </c>
      <c r="D42" s="20"/>
      <c r="E42" s="58"/>
      <c r="F42" s="59">
        <f>+D42+E42*3</f>
        <v>0</v>
      </c>
      <c r="G42" s="20"/>
      <c r="H42" s="20"/>
      <c r="I42" s="20"/>
      <c r="J42" s="3"/>
      <c r="K42" s="2"/>
    </row>
    <row r="43" spans="4:11" ht="15.75" customHeight="1">
      <c r="D43" s="23"/>
      <c r="E43" s="21"/>
      <c r="F43" s="22"/>
      <c r="G43" s="23"/>
      <c r="H43" s="23"/>
      <c r="I43" s="23"/>
      <c r="J43" s="3"/>
      <c r="K43" s="2"/>
    </row>
    <row r="44" spans="4:11" ht="15.75" customHeight="1">
      <c r="D44" s="23"/>
      <c r="E44" s="21"/>
      <c r="F44" s="22"/>
      <c r="G44" s="23"/>
      <c r="H44" s="23"/>
      <c r="I44" s="23"/>
      <c r="K44" s="2"/>
    </row>
    <row r="45" spans="1:11" ht="15.75" customHeight="1">
      <c r="A45" s="6">
        <f>+Caractéristiques!N4</f>
        <v>2</v>
      </c>
      <c r="B45" s="1" t="s">
        <v>39</v>
      </c>
      <c r="D45" s="23"/>
      <c r="E45" s="21"/>
      <c r="F45" s="22"/>
      <c r="G45" s="23"/>
      <c r="H45" s="23"/>
      <c r="I45" s="23"/>
      <c r="K45" s="2"/>
    </row>
    <row r="46" spans="2:11" ht="15.75" customHeight="1">
      <c r="B46" s="60" t="s">
        <v>6</v>
      </c>
      <c r="C46" s="54">
        <f>+$A$45+F46+G46+I46+H46</f>
        <v>23</v>
      </c>
      <c r="D46" s="20">
        <v>18</v>
      </c>
      <c r="E46" s="58">
        <v>1</v>
      </c>
      <c r="F46" s="59">
        <f>+D46+E46*3</f>
        <v>21</v>
      </c>
      <c r="G46" s="20"/>
      <c r="H46" s="20"/>
      <c r="I46" s="20"/>
      <c r="K46" s="2"/>
    </row>
    <row r="47" spans="4:11" ht="15.75" customHeight="1">
      <c r="D47" s="23"/>
      <c r="E47" s="21"/>
      <c r="F47" s="22"/>
      <c r="G47" s="23"/>
      <c r="H47" s="23"/>
      <c r="I47" s="23"/>
      <c r="J47" s="3"/>
      <c r="K47" s="2"/>
    </row>
    <row r="48" spans="4:9" ht="15.75" customHeight="1">
      <c r="D48" s="23"/>
      <c r="E48" s="21"/>
      <c r="F48" s="22"/>
      <c r="G48" s="23"/>
      <c r="H48" s="23"/>
      <c r="I48" s="23"/>
    </row>
    <row r="49" spans="1:9" ht="15.75" customHeight="1">
      <c r="A49" s="6">
        <f>+Caractéristiques!N3</f>
        <v>2</v>
      </c>
      <c r="B49" s="1" t="s">
        <v>40</v>
      </c>
      <c r="D49" s="23"/>
      <c r="E49" s="21"/>
      <c r="F49" s="22"/>
      <c r="G49" s="23"/>
      <c r="H49" s="23"/>
      <c r="I49" s="23"/>
    </row>
    <row r="50" spans="2:11" ht="15.75" customHeight="1">
      <c r="B50" s="60" t="s">
        <v>5</v>
      </c>
      <c r="C50" s="54">
        <f>+$A$49+F50+G50+I50+H50</f>
        <v>6</v>
      </c>
      <c r="D50" s="20">
        <v>1</v>
      </c>
      <c r="E50" s="58">
        <v>1</v>
      </c>
      <c r="F50" s="59">
        <f>+D50+E50*3</f>
        <v>4</v>
      </c>
      <c r="G50" s="20"/>
      <c r="H50" s="20"/>
      <c r="I50" s="20"/>
      <c r="K50" s="2"/>
    </row>
    <row r="51" spans="2:11" ht="15.75" customHeight="1">
      <c r="B51" s="60" t="s">
        <v>41</v>
      </c>
      <c r="C51" s="54">
        <f>+$A$49+F51+G51+I51+H51</f>
        <v>6</v>
      </c>
      <c r="D51" s="20">
        <v>1</v>
      </c>
      <c r="E51" s="58">
        <v>1</v>
      </c>
      <c r="F51" s="59">
        <f>+D51+E51*3</f>
        <v>4</v>
      </c>
      <c r="G51" s="20"/>
      <c r="H51" s="20"/>
      <c r="I51" s="20"/>
      <c r="J51" s="3"/>
      <c r="K51" s="2"/>
    </row>
    <row r="52" spans="10:11" ht="15.75" customHeight="1">
      <c r="J52" s="3"/>
      <c r="K52" s="2"/>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23"/>
  <sheetViews>
    <sheetView showGridLines="0" zoomScalePageLayoutView="0" workbookViewId="0" topLeftCell="A6">
      <selection activeCell="N6" sqref="N6"/>
    </sheetView>
  </sheetViews>
  <sheetFormatPr defaultColWidth="11.421875" defaultRowHeight="15"/>
  <cols>
    <col min="1" max="1" width="26.421875" style="12" customWidth="1"/>
    <col min="2" max="2" width="9.00390625" style="12" customWidth="1"/>
    <col min="3" max="3" width="2.7109375" style="12" customWidth="1"/>
    <col min="4" max="4" width="11.57421875" style="12" customWidth="1"/>
    <col min="5" max="13" width="12.7109375" style="12" customWidth="1"/>
    <col min="14" max="16384" width="11.57421875" style="12" customWidth="1"/>
  </cols>
  <sheetData>
    <row r="1" spans="1:16" ht="21">
      <c r="A1" s="43"/>
      <c r="B1" s="43"/>
      <c r="C1" s="43"/>
      <c r="D1" s="42" t="s">
        <v>59</v>
      </c>
      <c r="E1" s="176" t="s">
        <v>94</v>
      </c>
      <c r="F1" s="176"/>
      <c r="G1" s="176"/>
      <c r="H1" s="150" t="s">
        <v>95</v>
      </c>
      <c r="I1" s="176" t="s">
        <v>97</v>
      </c>
      <c r="J1" s="176"/>
      <c r="K1" s="176"/>
      <c r="L1" s="176"/>
      <c r="M1" s="176" t="s">
        <v>102</v>
      </c>
      <c r="N1" s="176"/>
      <c r="O1" s="176"/>
      <c r="P1" s="176"/>
    </row>
    <row r="2" spans="1:17" ht="30" customHeight="1">
      <c r="A2" s="43"/>
      <c r="B2" s="43"/>
      <c r="C2" s="43"/>
      <c r="D2" s="44" t="s">
        <v>96</v>
      </c>
      <c r="E2" s="49" t="s">
        <v>169</v>
      </c>
      <c r="F2" s="49" t="s">
        <v>261</v>
      </c>
      <c r="G2" s="49" t="s">
        <v>177</v>
      </c>
      <c r="H2" s="50" t="s">
        <v>178</v>
      </c>
      <c r="I2" s="150"/>
      <c r="J2" s="45" t="s">
        <v>98</v>
      </c>
      <c r="K2" s="45" t="s">
        <v>99</v>
      </c>
      <c r="L2" s="45" t="s">
        <v>100</v>
      </c>
      <c r="M2" s="45" t="s">
        <v>101</v>
      </c>
      <c r="N2" s="45" t="s">
        <v>98</v>
      </c>
      <c r="O2" s="45" t="s">
        <v>99</v>
      </c>
      <c r="P2" s="45" t="s">
        <v>100</v>
      </c>
      <c r="Q2" s="45" t="s">
        <v>101</v>
      </c>
    </row>
    <row r="3" spans="1:17" ht="21">
      <c r="A3" s="39" t="s">
        <v>54</v>
      </c>
      <c r="B3" s="39">
        <f>SUM(D3:Q3)</f>
        <v>20</v>
      </c>
      <c r="C3" s="38"/>
      <c r="D3" s="41">
        <f>+Caractéristiques!N4</f>
        <v>2</v>
      </c>
      <c r="E3" s="47">
        <v>2</v>
      </c>
      <c r="F3" s="47"/>
      <c r="G3" s="47">
        <v>4</v>
      </c>
      <c r="H3" s="47">
        <v>2</v>
      </c>
      <c r="I3" s="47"/>
      <c r="J3" s="47"/>
      <c r="K3" s="47"/>
      <c r="L3" s="47"/>
      <c r="M3" s="47"/>
      <c r="N3" s="47">
        <f>+Caractéristiques!O8</f>
        <v>10</v>
      </c>
      <c r="O3" s="47"/>
      <c r="P3" s="47"/>
      <c r="Q3" s="47"/>
    </row>
    <row r="4" spans="1:17" ht="21">
      <c r="A4" s="39" t="s">
        <v>55</v>
      </c>
      <c r="B4" s="39">
        <f>SUM(D4:Q4)</f>
        <v>18</v>
      </c>
      <c r="C4" s="38"/>
      <c r="D4" s="41">
        <f>+Caractéristiques!N5</f>
        <v>5</v>
      </c>
      <c r="E4" s="47">
        <v>5</v>
      </c>
      <c r="F4" s="47">
        <v>2</v>
      </c>
      <c r="G4" s="47">
        <v>1</v>
      </c>
      <c r="H4" s="47">
        <v>5</v>
      </c>
      <c r="I4" s="47"/>
      <c r="J4" s="47"/>
      <c r="K4" s="47"/>
      <c r="L4" s="47"/>
      <c r="M4" s="47"/>
      <c r="N4" s="47"/>
      <c r="O4" s="47"/>
      <c r="P4" s="47"/>
      <c r="Q4" s="47"/>
    </row>
    <row r="5" spans="1:17" ht="21">
      <c r="A5" s="39" t="s">
        <v>53</v>
      </c>
      <c r="B5" s="39">
        <f>SUM(D5:Q5)</f>
        <v>18</v>
      </c>
      <c r="C5" s="38"/>
      <c r="D5" s="41">
        <f>+Caractéristiques!N7</f>
        <v>0</v>
      </c>
      <c r="E5" s="47">
        <v>5</v>
      </c>
      <c r="F5" s="47"/>
      <c r="G5" s="47">
        <v>1</v>
      </c>
      <c r="H5" s="47">
        <v>2</v>
      </c>
      <c r="I5" s="47"/>
      <c r="J5" s="47"/>
      <c r="K5" s="47"/>
      <c r="L5" s="47"/>
      <c r="M5" s="47"/>
      <c r="N5" s="47">
        <f>+N3</f>
        <v>10</v>
      </c>
      <c r="O5" s="47"/>
      <c r="P5" s="47"/>
      <c r="Q5" s="47"/>
    </row>
    <row r="8" ht="21">
      <c r="A8" s="51" t="s">
        <v>103</v>
      </c>
    </row>
    <row r="9" spans="1:16" ht="21">
      <c r="A9" s="11"/>
      <c r="B9" s="11"/>
      <c r="C9" s="11"/>
      <c r="D9" s="11"/>
      <c r="E9" s="11"/>
      <c r="F9" s="11"/>
      <c r="G9" s="11"/>
      <c r="H9" s="11"/>
      <c r="I9" s="11"/>
      <c r="J9" s="11"/>
      <c r="K9" s="11"/>
      <c r="L9" s="11"/>
      <c r="M9" s="11"/>
      <c r="N9" s="11"/>
      <c r="O9" s="11"/>
      <c r="P9" s="11"/>
    </row>
    <row r="10" spans="1:16" ht="21">
      <c r="A10" s="11"/>
      <c r="B10" s="11"/>
      <c r="C10" s="11"/>
      <c r="D10" s="11"/>
      <c r="E10" s="11"/>
      <c r="F10" s="11"/>
      <c r="G10" s="11"/>
      <c r="H10" s="11"/>
      <c r="I10" s="11"/>
      <c r="J10" s="11"/>
      <c r="K10" s="11"/>
      <c r="L10" s="11"/>
      <c r="M10" s="11"/>
      <c r="N10" s="11"/>
      <c r="O10" s="11"/>
      <c r="P10" s="11"/>
    </row>
    <row r="11" spans="1:16" ht="21">
      <c r="A11" s="11"/>
      <c r="B11" s="11"/>
      <c r="C11" s="11"/>
      <c r="D11" s="11"/>
      <c r="E11" s="11"/>
      <c r="F11" s="11"/>
      <c r="G11" s="11"/>
      <c r="H11" s="11"/>
      <c r="I11" s="11"/>
      <c r="J11" s="11"/>
      <c r="K11" s="11"/>
      <c r="L11" s="11"/>
      <c r="M11" s="11"/>
      <c r="N11" s="11"/>
      <c r="O11" s="11"/>
      <c r="P11" s="11"/>
    </row>
    <row r="13" ht="21">
      <c r="A13" s="51" t="s">
        <v>104</v>
      </c>
    </row>
    <row r="14" spans="1:16" ht="21">
      <c r="A14" s="52" t="s">
        <v>98</v>
      </c>
      <c r="B14" s="11"/>
      <c r="C14" s="11"/>
      <c r="D14" s="11"/>
      <c r="E14" s="11"/>
      <c r="F14" s="11"/>
      <c r="G14" s="11"/>
      <c r="H14" s="11"/>
      <c r="I14" s="11"/>
      <c r="J14" s="11"/>
      <c r="K14" s="11"/>
      <c r="L14" s="11"/>
      <c r="M14" s="11"/>
      <c r="N14" s="11"/>
      <c r="O14" s="11"/>
      <c r="P14" s="11"/>
    </row>
    <row r="15" spans="1:16" ht="21">
      <c r="A15" s="52" t="s">
        <v>99</v>
      </c>
      <c r="B15" s="11"/>
      <c r="C15" s="11"/>
      <c r="D15" s="11"/>
      <c r="E15" s="11"/>
      <c r="F15" s="11"/>
      <c r="G15" s="11"/>
      <c r="H15" s="11"/>
      <c r="I15" s="11"/>
      <c r="J15" s="11"/>
      <c r="K15" s="11"/>
      <c r="L15" s="11"/>
      <c r="M15" s="11"/>
      <c r="N15" s="11"/>
      <c r="O15" s="11"/>
      <c r="P15" s="11"/>
    </row>
    <row r="16" spans="1:16" ht="21">
      <c r="A16" s="52" t="s">
        <v>100</v>
      </c>
      <c r="B16" s="11"/>
      <c r="C16" s="11"/>
      <c r="D16" s="11"/>
      <c r="E16" s="11"/>
      <c r="F16" s="11"/>
      <c r="G16" s="11"/>
      <c r="H16" s="11"/>
      <c r="I16" s="11"/>
      <c r="J16" s="11"/>
      <c r="K16" s="11"/>
      <c r="L16" s="11"/>
      <c r="M16" s="11"/>
      <c r="N16" s="11"/>
      <c r="O16" s="11"/>
      <c r="P16" s="11"/>
    </row>
    <row r="17" spans="1:16" ht="21">
      <c r="A17" s="52" t="s">
        <v>101</v>
      </c>
      <c r="B17" s="11"/>
      <c r="C17" s="11"/>
      <c r="D17" s="11"/>
      <c r="E17" s="11"/>
      <c r="F17" s="11"/>
      <c r="G17" s="11"/>
      <c r="H17" s="11"/>
      <c r="I17" s="11"/>
      <c r="J17" s="11"/>
      <c r="K17" s="11"/>
      <c r="L17" s="11"/>
      <c r="M17" s="11"/>
      <c r="N17" s="11"/>
      <c r="O17" s="11"/>
      <c r="P17" s="11"/>
    </row>
    <row r="19" ht="21">
      <c r="A19" s="51" t="s">
        <v>105</v>
      </c>
    </row>
    <row r="20" spans="1:16" ht="21">
      <c r="A20" s="52" t="s">
        <v>98</v>
      </c>
      <c r="B20" s="11" t="s">
        <v>297</v>
      </c>
      <c r="C20" s="11"/>
      <c r="D20" s="11"/>
      <c r="E20" s="11"/>
      <c r="F20" s="11"/>
      <c r="G20" s="11"/>
      <c r="H20" s="11"/>
      <c r="I20" s="11"/>
      <c r="J20" s="11"/>
      <c r="K20" s="11"/>
      <c r="L20" s="11"/>
      <c r="M20" s="11"/>
      <c r="N20" s="11"/>
      <c r="O20" s="11"/>
      <c r="P20" s="11"/>
    </row>
    <row r="21" spans="1:16" ht="21">
      <c r="A21" s="52" t="s">
        <v>99</v>
      </c>
      <c r="B21" s="11"/>
      <c r="C21" s="11"/>
      <c r="D21" s="11"/>
      <c r="E21" s="11"/>
      <c r="F21" s="11"/>
      <c r="G21" s="11"/>
      <c r="H21" s="11"/>
      <c r="I21" s="11"/>
      <c r="J21" s="11"/>
      <c r="K21" s="11"/>
      <c r="L21" s="11"/>
      <c r="M21" s="11"/>
      <c r="N21" s="11"/>
      <c r="O21" s="11"/>
      <c r="P21" s="11"/>
    </row>
    <row r="22" spans="1:16" ht="21">
      <c r="A22" s="52" t="s">
        <v>100</v>
      </c>
      <c r="B22" s="11"/>
      <c r="C22" s="11"/>
      <c r="D22" s="11"/>
      <c r="E22" s="11"/>
      <c r="F22" s="11"/>
      <c r="G22" s="11"/>
      <c r="H22" s="11"/>
      <c r="I22" s="11"/>
      <c r="J22" s="11"/>
      <c r="K22" s="11"/>
      <c r="L22" s="11"/>
      <c r="M22" s="11"/>
      <c r="N22" s="11"/>
      <c r="O22" s="11"/>
      <c r="P22" s="11"/>
    </row>
    <row r="23" spans="1:16" ht="21">
      <c r="A23" s="52" t="s">
        <v>101</v>
      </c>
      <c r="B23" s="11"/>
      <c r="C23" s="11"/>
      <c r="D23" s="11"/>
      <c r="E23" s="11"/>
      <c r="F23" s="11"/>
      <c r="G23" s="11"/>
      <c r="H23" s="11"/>
      <c r="I23" s="11"/>
      <c r="J23" s="11"/>
      <c r="K23" s="11"/>
      <c r="L23" s="11"/>
      <c r="M23" s="11"/>
      <c r="N23" s="11"/>
      <c r="O23" s="11"/>
      <c r="P23" s="11"/>
    </row>
  </sheetData>
  <sheetProtection/>
  <mergeCells count="3">
    <mergeCell ref="E1:G1"/>
    <mergeCell ref="I1:L1"/>
    <mergeCell ref="M1:P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15"/>
  <sheetViews>
    <sheetView showGridLines="0" zoomScalePageLayoutView="0" workbookViewId="0" topLeftCell="A1">
      <selection activeCell="E16" sqref="E16"/>
    </sheetView>
  </sheetViews>
  <sheetFormatPr defaultColWidth="11.421875" defaultRowHeight="15"/>
  <cols>
    <col min="1" max="1" width="27.7109375" style="12" customWidth="1"/>
    <col min="2" max="2" width="9.140625" style="12" customWidth="1"/>
    <col min="3" max="12" width="15.7109375" style="12" customWidth="1"/>
    <col min="13" max="16384" width="11.57421875" style="12" customWidth="1"/>
  </cols>
  <sheetData>
    <row r="1" spans="2:10" ht="21">
      <c r="B1" s="65" t="s">
        <v>2</v>
      </c>
      <c r="C1" s="64" t="s">
        <v>107</v>
      </c>
      <c r="D1" s="64" t="s">
        <v>51</v>
      </c>
      <c r="E1" s="64" t="s">
        <v>27</v>
      </c>
      <c r="F1" s="64" t="s">
        <v>106</v>
      </c>
      <c r="G1" s="64" t="s">
        <v>108</v>
      </c>
      <c r="H1" s="64" t="s">
        <v>109</v>
      </c>
      <c r="I1" s="64" t="s">
        <v>111</v>
      </c>
      <c r="J1" s="64" t="s">
        <v>24</v>
      </c>
    </row>
    <row r="2" ht="21"/>
    <row r="3" spans="1:10" ht="21">
      <c r="A3" s="65" t="s">
        <v>75</v>
      </c>
      <c r="B3" s="64">
        <f>SUM(C3:J3)+10</f>
        <v>47</v>
      </c>
      <c r="C3" s="47">
        <v>12</v>
      </c>
      <c r="D3" s="47"/>
      <c r="E3" s="47">
        <f>+Caractéristiques!N8</f>
        <v>10</v>
      </c>
      <c r="F3" s="47"/>
      <c r="G3" s="47"/>
      <c r="H3" s="47">
        <f>+E3</f>
        <v>10</v>
      </c>
      <c r="I3" s="47"/>
      <c r="J3" s="66">
        <f>+Caractéristiques!N5</f>
        <v>5</v>
      </c>
    </row>
    <row r="4" spans="1:10" ht="21">
      <c r="A4" s="65" t="s">
        <v>76</v>
      </c>
      <c r="B4" s="64">
        <f>+B3-C3-D3-G3</f>
        <v>35</v>
      </c>
      <c r="C4" s="41" t="s">
        <v>110</v>
      </c>
      <c r="D4" s="41" t="s">
        <v>110</v>
      </c>
      <c r="E4" s="41" t="s">
        <v>112</v>
      </c>
      <c r="F4" s="41" t="s">
        <v>112</v>
      </c>
      <c r="G4" s="41" t="s">
        <v>110</v>
      </c>
      <c r="H4" s="41" t="s">
        <v>112</v>
      </c>
      <c r="I4" s="41" t="s">
        <v>112</v>
      </c>
      <c r="J4" s="41" t="s">
        <v>112</v>
      </c>
    </row>
    <row r="5" spans="1:10" ht="21">
      <c r="A5" s="65" t="s">
        <v>77</v>
      </c>
      <c r="B5" s="64">
        <f>+B3-I3-J3</f>
        <v>42</v>
      </c>
      <c r="C5" s="41" t="s">
        <v>112</v>
      </c>
      <c r="D5" s="41" t="s">
        <v>112</v>
      </c>
      <c r="E5" s="41" t="s">
        <v>112</v>
      </c>
      <c r="F5" s="41" t="s">
        <v>112</v>
      </c>
      <c r="G5" s="41" t="s">
        <v>112</v>
      </c>
      <c r="H5" s="41" t="s">
        <v>112</v>
      </c>
      <c r="I5" s="41" t="s">
        <v>110</v>
      </c>
      <c r="J5" s="41" t="s">
        <v>110</v>
      </c>
    </row>
    <row r="6" ht="21"/>
    <row r="7" spans="3:10" ht="21">
      <c r="C7" s="177" t="s">
        <v>262</v>
      </c>
      <c r="D7" s="177"/>
      <c r="E7" s="177" t="s">
        <v>324</v>
      </c>
      <c r="F7" s="177"/>
      <c r="G7" s="177"/>
      <c r="H7" s="177" t="s">
        <v>290</v>
      </c>
      <c r="I7" s="177"/>
      <c r="J7" s="177"/>
    </row>
    <row r="8" spans="3:10" ht="21">
      <c r="C8" s="177"/>
      <c r="D8" s="177"/>
      <c r="E8" s="177"/>
      <c r="F8" s="177"/>
      <c r="G8" s="177"/>
      <c r="H8" s="177"/>
      <c r="I8" s="177"/>
      <c r="J8" s="177"/>
    </row>
    <row r="9" spans="3:10" ht="21">
      <c r="C9" s="177"/>
      <c r="D9" s="177"/>
      <c r="E9" s="177"/>
      <c r="F9" s="177"/>
      <c r="G9" s="177"/>
      <c r="H9" s="177"/>
      <c r="I9" s="177"/>
      <c r="J9" s="177"/>
    </row>
    <row r="10" spans="3:10" ht="21">
      <c r="C10" s="177"/>
      <c r="D10" s="177"/>
      <c r="E10" s="177"/>
      <c r="F10" s="177"/>
      <c r="G10" s="177"/>
      <c r="H10" s="177"/>
      <c r="I10" s="177"/>
      <c r="J10" s="177"/>
    </row>
    <row r="11" spans="3:10" ht="21">
      <c r="C11" s="177"/>
      <c r="D11" s="177"/>
      <c r="E11" s="177"/>
      <c r="F11" s="177"/>
      <c r="G11" s="177"/>
      <c r="H11" s="177"/>
      <c r="I11" s="177"/>
      <c r="J11" s="177"/>
    </row>
    <row r="12" spans="3:10" ht="21">
      <c r="C12" s="177"/>
      <c r="D12" s="177"/>
      <c r="E12" s="177"/>
      <c r="F12" s="177"/>
      <c r="G12" s="177"/>
      <c r="H12" s="177"/>
      <c r="I12" s="177"/>
      <c r="J12" s="177"/>
    </row>
    <row r="13" spans="3:10" ht="21">
      <c r="C13" s="177"/>
      <c r="D13" s="177"/>
      <c r="E13" s="177"/>
      <c r="F13" s="177"/>
      <c r="G13" s="177"/>
      <c r="H13" s="177"/>
      <c r="I13" s="177"/>
      <c r="J13" s="177"/>
    </row>
    <row r="14" spans="3:10" ht="21">
      <c r="C14" s="177"/>
      <c r="D14" s="177"/>
      <c r="E14" s="177"/>
      <c r="F14" s="177"/>
      <c r="G14" s="177"/>
      <c r="H14" s="177"/>
      <c r="I14" s="177"/>
      <c r="J14" s="177"/>
    </row>
    <row r="15" spans="3:10" ht="21">
      <c r="C15" s="177"/>
      <c r="D15" s="177"/>
      <c r="E15" s="177"/>
      <c r="F15" s="177"/>
      <c r="G15" s="177"/>
      <c r="H15" s="177"/>
      <c r="I15" s="177"/>
      <c r="J15" s="177"/>
    </row>
    <row r="16" ht="21"/>
  </sheetData>
  <sheetProtection/>
  <mergeCells count="8">
    <mergeCell ref="H7:H15"/>
    <mergeCell ref="J7:J15"/>
    <mergeCell ref="I7:I15"/>
    <mergeCell ref="C7:C15"/>
    <mergeCell ref="D7:D15"/>
    <mergeCell ref="E7:E15"/>
    <mergeCell ref="F7:F15"/>
    <mergeCell ref="G7:G15"/>
  </mergeCell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H24"/>
  <sheetViews>
    <sheetView tabSelected="1" zoomScalePageLayoutView="0" workbookViewId="0" topLeftCell="A1">
      <selection activeCell="G12" sqref="G12"/>
    </sheetView>
  </sheetViews>
  <sheetFormatPr defaultColWidth="11.421875" defaultRowHeight="15"/>
  <cols>
    <col min="1" max="1" width="38.140625" style="12" customWidth="1"/>
    <col min="2" max="2" width="7.8515625" style="12" customWidth="1"/>
    <col min="3" max="3" width="11.57421875" style="40" customWidth="1"/>
    <col min="4" max="16384" width="11.57421875" style="12" customWidth="1"/>
  </cols>
  <sheetData>
    <row r="1" spans="4:7" ht="21">
      <c r="D1" s="26" t="s">
        <v>123</v>
      </c>
      <c r="G1" s="12">
        <f>+B6+H14+G16+G21</f>
        <v>166</v>
      </c>
    </row>
    <row r="2" spans="4:7" ht="21">
      <c r="D2" s="26" t="s">
        <v>124</v>
      </c>
      <c r="G2" s="12">
        <f>+G21</f>
        <v>26</v>
      </c>
    </row>
    <row r="3" spans="1:2" ht="21">
      <c r="A3" s="26" t="s">
        <v>81</v>
      </c>
      <c r="B3" s="26"/>
    </row>
    <row r="4" spans="1:2" ht="21">
      <c r="A4" s="46" t="s">
        <v>88</v>
      </c>
      <c r="B4" s="41">
        <f>+B14</f>
        <v>18</v>
      </c>
    </row>
    <row r="5" spans="1:2" ht="21">
      <c r="A5" s="46" t="s">
        <v>113</v>
      </c>
      <c r="B5" s="41">
        <f>+Caractéristiques!N4</f>
        <v>2</v>
      </c>
    </row>
    <row r="6" spans="1:2" ht="21">
      <c r="A6" s="46" t="s">
        <v>114</v>
      </c>
      <c r="B6" s="41">
        <f>+B5*B4</f>
        <v>36</v>
      </c>
    </row>
    <row r="8" spans="1:7" ht="21">
      <c r="A8" s="65" t="s">
        <v>120</v>
      </c>
      <c r="B8" s="64" t="s">
        <v>0</v>
      </c>
      <c r="C8" s="41" t="s">
        <v>115</v>
      </c>
      <c r="D8" s="41" t="s">
        <v>116</v>
      </c>
      <c r="E8" s="41" t="s">
        <v>117</v>
      </c>
      <c r="F8" s="41" t="s">
        <v>118</v>
      </c>
      <c r="G8" s="41" t="s">
        <v>119</v>
      </c>
    </row>
    <row r="9" spans="1:8" ht="21">
      <c r="A9" s="67" t="s">
        <v>169</v>
      </c>
      <c r="B9" s="47">
        <v>7</v>
      </c>
      <c r="C9" s="47"/>
      <c r="D9" s="47">
        <v>35</v>
      </c>
      <c r="E9" s="47"/>
      <c r="F9" s="47"/>
      <c r="G9" s="68"/>
      <c r="H9" s="41">
        <f>SUM(C9:G9)</f>
        <v>35</v>
      </c>
    </row>
    <row r="10" spans="1:8" ht="21">
      <c r="A10" s="67" t="s">
        <v>260</v>
      </c>
      <c r="B10" s="47">
        <v>1</v>
      </c>
      <c r="C10" s="47"/>
      <c r="D10" s="47"/>
      <c r="E10" s="47">
        <v>7</v>
      </c>
      <c r="F10" s="47"/>
      <c r="G10" s="68"/>
      <c r="H10" s="41">
        <f>SUM(C10:G10)</f>
        <v>7</v>
      </c>
    </row>
    <row r="11" spans="1:8" ht="21">
      <c r="A11" s="67" t="s">
        <v>170</v>
      </c>
      <c r="B11" s="47">
        <v>4</v>
      </c>
      <c r="C11" s="47"/>
      <c r="D11" s="47"/>
      <c r="E11" s="47"/>
      <c r="F11" s="47"/>
      <c r="G11" s="68">
        <v>32</v>
      </c>
      <c r="H11" s="41">
        <f>SUM(C11:G11)</f>
        <v>32</v>
      </c>
    </row>
    <row r="12" spans="1:8" ht="21">
      <c r="A12" s="67" t="s">
        <v>171</v>
      </c>
      <c r="B12" s="47">
        <v>6</v>
      </c>
      <c r="C12" s="47"/>
      <c r="D12" s="47"/>
      <c r="E12" s="47"/>
      <c r="F12" s="47">
        <v>30</v>
      </c>
      <c r="G12" s="68"/>
      <c r="H12" s="41">
        <f>SUM(C12:G12)</f>
        <v>30</v>
      </c>
    </row>
    <row r="13" spans="1:8" ht="21">
      <c r="A13" s="48"/>
      <c r="B13" s="47"/>
      <c r="C13" s="47"/>
      <c r="D13" s="47"/>
      <c r="E13" s="47"/>
      <c r="F13" s="47"/>
      <c r="G13" s="68"/>
      <c r="H13" s="41">
        <f>SUM(C13:G13)</f>
        <v>0</v>
      </c>
    </row>
    <row r="14" spans="2:8" ht="21">
      <c r="B14" s="64">
        <f>SUM(B9:B13)</f>
        <v>18</v>
      </c>
      <c r="D14" s="40"/>
      <c r="E14" s="40"/>
      <c r="F14" s="40"/>
      <c r="G14" s="40"/>
      <c r="H14" s="41">
        <f>SUM(H9:H13)</f>
        <v>104</v>
      </c>
    </row>
    <row r="16" spans="1:7" ht="21">
      <c r="A16" s="26" t="s">
        <v>121</v>
      </c>
      <c r="B16" s="26"/>
      <c r="G16" s="64">
        <f>SUM(G17:G19)</f>
        <v>0</v>
      </c>
    </row>
    <row r="17" spans="1:7" ht="21">
      <c r="A17" s="181"/>
      <c r="B17" s="181"/>
      <c r="C17" s="181"/>
      <c r="D17" s="181"/>
      <c r="E17" s="181"/>
      <c r="F17" s="181"/>
      <c r="G17" s="47"/>
    </row>
    <row r="18" spans="1:7" ht="21">
      <c r="A18" s="181"/>
      <c r="B18" s="181"/>
      <c r="C18" s="181"/>
      <c r="D18" s="181"/>
      <c r="E18" s="181"/>
      <c r="F18" s="181"/>
      <c r="G18" s="47"/>
    </row>
    <row r="19" spans="1:7" ht="21">
      <c r="A19" s="178"/>
      <c r="B19" s="179"/>
      <c r="C19" s="179"/>
      <c r="D19" s="179"/>
      <c r="E19" s="179"/>
      <c r="F19" s="180"/>
      <c r="G19" s="47"/>
    </row>
    <row r="21" spans="1:7" ht="21">
      <c r="A21" s="26" t="s">
        <v>122</v>
      </c>
      <c r="B21" s="26"/>
      <c r="G21" s="64">
        <f>SUM(G22:G24)</f>
        <v>26</v>
      </c>
    </row>
    <row r="22" spans="1:7" ht="21">
      <c r="A22" s="181" t="s">
        <v>302</v>
      </c>
      <c r="B22" s="181"/>
      <c r="C22" s="181"/>
      <c r="D22" s="181"/>
      <c r="E22" s="181"/>
      <c r="F22" s="181"/>
      <c r="G22" s="47">
        <f>+Caractéristiques!N8</f>
        <v>10</v>
      </c>
    </row>
    <row r="23" spans="1:7" ht="21">
      <c r="A23" s="181" t="s">
        <v>303</v>
      </c>
      <c r="B23" s="181"/>
      <c r="C23" s="181"/>
      <c r="D23" s="181"/>
      <c r="E23" s="181"/>
      <c r="F23" s="181"/>
      <c r="G23" s="47">
        <v>16</v>
      </c>
    </row>
    <row r="24" spans="1:7" ht="21">
      <c r="A24" s="178"/>
      <c r="B24" s="179"/>
      <c r="C24" s="179"/>
      <c r="D24" s="179"/>
      <c r="E24" s="179"/>
      <c r="F24" s="180"/>
      <c r="G24" s="47"/>
    </row>
  </sheetData>
  <sheetProtection/>
  <mergeCells count="6">
    <mergeCell ref="A24:F24"/>
    <mergeCell ref="A17:F17"/>
    <mergeCell ref="A18:F18"/>
    <mergeCell ref="A19:F19"/>
    <mergeCell ref="A22:F22"/>
    <mergeCell ref="A23:F2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4"/>
  <sheetViews>
    <sheetView zoomScalePageLayoutView="0" workbookViewId="0" topLeftCell="A1">
      <selection activeCell="B14" sqref="B14:H14"/>
    </sheetView>
  </sheetViews>
  <sheetFormatPr defaultColWidth="37.7109375" defaultRowHeight="15"/>
  <cols>
    <col min="1" max="1" width="37.7109375" style="12" customWidth="1"/>
    <col min="2" max="2" width="8.28125" style="12" bestFit="1" customWidth="1"/>
    <col min="3" max="3" width="13.140625" style="12" customWidth="1"/>
    <col min="4" max="8" width="10.00390625" style="12" bestFit="1" customWidth="1"/>
    <col min="9" max="16384" width="37.7109375" style="12" customWidth="1"/>
  </cols>
  <sheetData>
    <row r="1" spans="2:8" ht="21">
      <c r="B1" s="12" t="s">
        <v>2</v>
      </c>
      <c r="C1" s="12" t="s">
        <v>42</v>
      </c>
      <c r="D1" s="183" t="s">
        <v>130</v>
      </c>
      <c r="E1" s="183"/>
      <c r="F1" s="183"/>
      <c r="G1" s="183"/>
      <c r="H1" s="183"/>
    </row>
    <row r="2" spans="4:8" ht="21">
      <c r="D2" s="25" t="s">
        <v>98</v>
      </c>
      <c r="E2" s="25" t="s">
        <v>99</v>
      </c>
      <c r="F2" s="25" t="s">
        <v>100</v>
      </c>
      <c r="G2" s="25" t="s">
        <v>101</v>
      </c>
      <c r="H2" s="25" t="s">
        <v>131</v>
      </c>
    </row>
    <row r="3" spans="1:8" ht="21">
      <c r="A3" s="26" t="s">
        <v>129</v>
      </c>
      <c r="B3" s="25"/>
      <c r="C3" s="40"/>
      <c r="D3" s="40"/>
      <c r="E3" s="40"/>
      <c r="F3" s="40"/>
      <c r="G3" s="40"/>
      <c r="H3" s="40"/>
    </row>
    <row r="4" spans="1:8" ht="21">
      <c r="A4" s="38" t="s">
        <v>128</v>
      </c>
      <c r="B4" s="64">
        <f>SUM(C4:H4)</f>
        <v>15</v>
      </c>
      <c r="C4" s="47">
        <v>9</v>
      </c>
      <c r="D4" s="47">
        <v>3</v>
      </c>
      <c r="E4" s="47">
        <v>3</v>
      </c>
      <c r="F4" s="47"/>
      <c r="G4" s="47"/>
      <c r="H4" s="47"/>
    </row>
    <row r="5" spans="1:9" ht="21">
      <c r="A5" s="38" t="s">
        <v>126</v>
      </c>
      <c r="B5" s="64">
        <f>SUM(C5:H5)</f>
        <v>12</v>
      </c>
      <c r="C5" s="47"/>
      <c r="D5" s="47"/>
      <c r="E5" s="47"/>
      <c r="F5" s="47">
        <v>12</v>
      </c>
      <c r="G5" s="47"/>
      <c r="H5" s="47"/>
      <c r="I5" s="12" t="s">
        <v>267</v>
      </c>
    </row>
    <row r="6" spans="1:9" ht="21">
      <c r="A6" s="38" t="s">
        <v>127</v>
      </c>
      <c r="B6" s="64">
        <f>SUM(C6:H6)</f>
        <v>18</v>
      </c>
      <c r="C6" s="47"/>
      <c r="D6" s="47"/>
      <c r="E6" s="47"/>
      <c r="F6" s="47"/>
      <c r="G6" s="47">
        <v>18</v>
      </c>
      <c r="H6" s="47"/>
      <c r="I6" s="12" t="s">
        <v>283</v>
      </c>
    </row>
    <row r="9" spans="1:2" ht="21">
      <c r="A9" s="69" t="s">
        <v>91</v>
      </c>
      <c r="B9" s="69"/>
    </row>
    <row r="10" spans="1:8" ht="21">
      <c r="A10" s="70" t="s">
        <v>98</v>
      </c>
      <c r="B10" s="182" t="s">
        <v>236</v>
      </c>
      <c r="C10" s="182"/>
      <c r="D10" s="182"/>
      <c r="E10" s="182"/>
      <c r="F10" s="182"/>
      <c r="G10" s="182"/>
      <c r="H10" s="182"/>
    </row>
    <row r="11" spans="1:8" ht="21">
      <c r="A11" s="70" t="s">
        <v>99</v>
      </c>
      <c r="B11" s="182" t="s">
        <v>251</v>
      </c>
      <c r="C11" s="182"/>
      <c r="D11" s="182"/>
      <c r="E11" s="182"/>
      <c r="F11" s="182"/>
      <c r="G11" s="182"/>
      <c r="H11" s="182"/>
    </row>
    <row r="12" spans="1:8" ht="21">
      <c r="A12" s="70" t="s">
        <v>100</v>
      </c>
      <c r="B12" s="182" t="s">
        <v>266</v>
      </c>
      <c r="C12" s="182"/>
      <c r="D12" s="182"/>
      <c r="E12" s="182"/>
      <c r="F12" s="182"/>
      <c r="G12" s="182"/>
      <c r="H12" s="182"/>
    </row>
    <row r="13" spans="1:8" ht="21">
      <c r="A13" s="70" t="s">
        <v>101</v>
      </c>
      <c r="B13" s="182" t="s">
        <v>291</v>
      </c>
      <c r="C13" s="182"/>
      <c r="D13" s="182"/>
      <c r="E13" s="182"/>
      <c r="F13" s="182"/>
      <c r="G13" s="182"/>
      <c r="H13" s="182"/>
    </row>
    <row r="14" spans="1:8" ht="21">
      <c r="A14" s="70" t="s">
        <v>131</v>
      </c>
      <c r="B14" s="182"/>
      <c r="C14" s="182"/>
      <c r="D14" s="182"/>
      <c r="E14" s="182"/>
      <c r="F14" s="182"/>
      <c r="G14" s="182"/>
      <c r="H14" s="182"/>
    </row>
  </sheetData>
  <sheetProtection/>
  <mergeCells count="6">
    <mergeCell ref="B14:H14"/>
    <mergeCell ref="D1:H1"/>
    <mergeCell ref="B10:H10"/>
    <mergeCell ref="B11:H11"/>
    <mergeCell ref="B12:H12"/>
    <mergeCell ref="B13:H1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8"/>
  <sheetViews>
    <sheetView zoomScale="85" zoomScaleNormal="85" zoomScalePageLayoutView="0" workbookViewId="0" topLeftCell="A1">
      <selection activeCell="E6" sqref="E6"/>
    </sheetView>
  </sheetViews>
  <sheetFormatPr defaultColWidth="11.421875" defaultRowHeight="15"/>
  <cols>
    <col min="1" max="1" width="34.421875" style="77" bestFit="1" customWidth="1"/>
    <col min="2" max="2" width="15.7109375" style="77" customWidth="1"/>
    <col min="3" max="3" width="17.28125" style="77" bestFit="1" customWidth="1"/>
    <col min="4" max="4" width="17.28125" style="77" customWidth="1"/>
    <col min="5" max="5" width="16.140625" style="77" bestFit="1" customWidth="1"/>
    <col min="6" max="6" width="17.28125" style="77" customWidth="1"/>
    <col min="7" max="16384" width="11.57421875" style="77" customWidth="1"/>
  </cols>
  <sheetData>
    <row r="1" ht="21">
      <c r="A1" s="86" t="s">
        <v>134</v>
      </c>
    </row>
    <row r="2" spans="3:7" ht="21">
      <c r="C2" s="79" t="s">
        <v>169</v>
      </c>
      <c r="D2" s="79" t="s">
        <v>261</v>
      </c>
      <c r="E2" s="79" t="s">
        <v>175</v>
      </c>
      <c r="F2" s="79" t="s">
        <v>179</v>
      </c>
      <c r="G2" s="84" t="s">
        <v>2</v>
      </c>
    </row>
    <row r="3" spans="2:8" ht="21">
      <c r="B3" s="78" t="s">
        <v>165</v>
      </c>
      <c r="C3" s="83">
        <v>5</v>
      </c>
      <c r="D3" s="83">
        <v>1</v>
      </c>
      <c r="E3" s="83">
        <v>4</v>
      </c>
      <c r="F3" s="83">
        <v>3</v>
      </c>
      <c r="G3" s="84">
        <f>SUM(C3:F3)</f>
        <v>13</v>
      </c>
      <c r="H3" s="76"/>
    </row>
    <row r="4" spans="1:7" ht="21">
      <c r="A4" s="75"/>
      <c r="B4" s="76"/>
      <c r="C4" s="76"/>
      <c r="D4" s="76"/>
      <c r="E4" s="80"/>
      <c r="F4" s="76"/>
      <c r="G4" s="76"/>
    </row>
    <row r="5" spans="1:7" ht="21">
      <c r="A5" s="81"/>
      <c r="B5" s="85" t="s">
        <v>164</v>
      </c>
      <c r="C5" s="84" t="s">
        <v>166</v>
      </c>
      <c r="D5" s="84" t="s">
        <v>165</v>
      </c>
      <c r="E5" s="84" t="s">
        <v>2</v>
      </c>
      <c r="F5" s="76"/>
      <c r="G5" s="76"/>
    </row>
    <row r="6" spans="1:7" ht="21">
      <c r="A6" s="82" t="s">
        <v>136</v>
      </c>
      <c r="B6" s="79">
        <f>+Synthèse!$G$35</f>
        <v>2</v>
      </c>
      <c r="C6" s="83"/>
      <c r="D6" s="79">
        <f>+G3</f>
        <v>13</v>
      </c>
      <c r="E6" s="84">
        <f>SUM(B6:D6)</f>
        <v>15</v>
      </c>
      <c r="F6" s="76"/>
      <c r="G6" s="76"/>
    </row>
    <row r="7" spans="1:5" ht="21">
      <c r="A7" s="82" t="s">
        <v>141</v>
      </c>
      <c r="B7" s="79">
        <f>+Synthèse!$G$35</f>
        <v>2</v>
      </c>
      <c r="C7" s="83">
        <v>-2</v>
      </c>
      <c r="D7" s="79">
        <f>+G3</f>
        <v>13</v>
      </c>
      <c r="E7" s="84">
        <f>SUM(B7:D7)</f>
        <v>13</v>
      </c>
    </row>
    <row r="8" spans="1:7" ht="21">
      <c r="A8" s="82" t="s">
        <v>137</v>
      </c>
      <c r="B8" s="79">
        <f>+Synthèse!C32</f>
        <v>5</v>
      </c>
      <c r="C8" s="83"/>
      <c r="D8" s="79">
        <f>+G3</f>
        <v>13</v>
      </c>
      <c r="E8" s="84">
        <f>SUM(B8:D8)</f>
        <v>18</v>
      </c>
      <c r="F8" s="76"/>
      <c r="G8" s="76"/>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H17"/>
  <sheetViews>
    <sheetView zoomScalePageLayoutView="0" workbookViewId="0" topLeftCell="A3">
      <selection activeCell="H11" sqref="H11"/>
    </sheetView>
  </sheetViews>
  <sheetFormatPr defaultColWidth="37.421875" defaultRowHeight="15"/>
  <cols>
    <col min="1" max="1" width="37.421875" style="12" customWidth="1"/>
    <col min="2" max="2" width="14.8515625" style="12" customWidth="1"/>
    <col min="3" max="3" width="16.7109375" style="12" bestFit="1" customWidth="1"/>
    <col min="4" max="4" width="16.421875" style="12" customWidth="1"/>
    <col min="5" max="6" width="19.28125" style="12" customWidth="1"/>
    <col min="7" max="7" width="19.421875" style="12" customWidth="1"/>
    <col min="8" max="8" width="61.57421875" style="2" customWidth="1"/>
    <col min="9" max="16384" width="37.421875" style="12" customWidth="1"/>
  </cols>
  <sheetData>
    <row r="2" spans="2:7" ht="26.25" customHeight="1">
      <c r="B2" s="184" t="s">
        <v>144</v>
      </c>
      <c r="C2" s="184"/>
      <c r="D2" s="184"/>
      <c r="E2" s="184"/>
      <c r="F2" s="184"/>
      <c r="G2" s="184"/>
    </row>
    <row r="3" spans="2:7" ht="42.75" customHeight="1">
      <c r="B3" s="72" t="s">
        <v>52</v>
      </c>
      <c r="C3" s="73" t="s">
        <v>49</v>
      </c>
      <c r="D3" s="72"/>
      <c r="E3" s="73" t="s">
        <v>2</v>
      </c>
      <c r="F3" s="72" t="s">
        <v>147</v>
      </c>
      <c r="G3" s="73" t="s">
        <v>46</v>
      </c>
    </row>
    <row r="4" ht="21">
      <c r="A4" s="26" t="s">
        <v>48</v>
      </c>
    </row>
    <row r="5" spans="1:8" ht="21">
      <c r="A5" s="74">
        <v>0</v>
      </c>
      <c r="B5" s="47">
        <v>3</v>
      </c>
      <c r="C5" s="47"/>
      <c r="D5" s="47"/>
      <c r="E5" s="64">
        <f>SUM(B5:D5)</f>
        <v>3</v>
      </c>
      <c r="F5" s="47"/>
      <c r="G5" s="41">
        <f>+E5-F5</f>
        <v>3</v>
      </c>
      <c r="H5" s="87"/>
    </row>
    <row r="6" spans="1:7" ht="21">
      <c r="A6" s="74">
        <v>1</v>
      </c>
      <c r="B6" s="47">
        <v>3</v>
      </c>
      <c r="C6" s="47">
        <v>3</v>
      </c>
      <c r="D6" s="47"/>
      <c r="E6" s="64">
        <f aca="true" t="shared" si="0" ref="E6:E14">SUM(B6:D6)</f>
        <v>6</v>
      </c>
      <c r="F6" s="47"/>
      <c r="G6" s="41">
        <f aca="true" t="shared" si="1" ref="G6:G14">+E6-F6</f>
        <v>6</v>
      </c>
    </row>
    <row r="7" spans="1:7" ht="21">
      <c r="A7" s="74">
        <v>2</v>
      </c>
      <c r="B7" s="47">
        <v>3</v>
      </c>
      <c r="C7" s="47">
        <v>3</v>
      </c>
      <c r="D7" s="47"/>
      <c r="E7" s="64">
        <f t="shared" si="0"/>
        <v>6</v>
      </c>
      <c r="F7" s="47"/>
      <c r="G7" s="41">
        <f t="shared" si="1"/>
        <v>6</v>
      </c>
    </row>
    <row r="8" spans="1:8" ht="21">
      <c r="A8" s="74">
        <v>3</v>
      </c>
      <c r="B8" s="47">
        <v>2</v>
      </c>
      <c r="C8" s="47">
        <v>2</v>
      </c>
      <c r="D8" s="47"/>
      <c r="E8" s="64">
        <f t="shared" si="0"/>
        <v>4</v>
      </c>
      <c r="F8" s="47">
        <v>1</v>
      </c>
      <c r="G8" s="41">
        <f t="shared" si="1"/>
        <v>3</v>
      </c>
      <c r="H8" s="2" t="s">
        <v>221</v>
      </c>
    </row>
    <row r="9" spans="1:8" ht="21">
      <c r="A9" s="74">
        <v>4</v>
      </c>
      <c r="B9" s="47">
        <v>4</v>
      </c>
      <c r="C9" s="47">
        <v>2</v>
      </c>
      <c r="D9" s="47"/>
      <c r="E9" s="64">
        <f t="shared" si="0"/>
        <v>6</v>
      </c>
      <c r="F9" s="47">
        <v>4</v>
      </c>
      <c r="G9" s="41">
        <f t="shared" si="1"/>
        <v>2</v>
      </c>
      <c r="H9" s="2" t="s">
        <v>298</v>
      </c>
    </row>
    <row r="10" spans="1:8" ht="21">
      <c r="A10" s="74">
        <v>5</v>
      </c>
      <c r="B10" s="47">
        <v>4</v>
      </c>
      <c r="C10" s="47">
        <v>2</v>
      </c>
      <c r="D10" s="47"/>
      <c r="E10" s="64">
        <f t="shared" si="0"/>
        <v>6</v>
      </c>
      <c r="F10" s="47">
        <v>1</v>
      </c>
      <c r="G10" s="41">
        <f t="shared" si="1"/>
        <v>5</v>
      </c>
      <c r="H10" s="2" t="s">
        <v>220</v>
      </c>
    </row>
    <row r="11" spans="1:7" ht="21">
      <c r="A11" s="74">
        <v>6</v>
      </c>
      <c r="B11" s="47">
        <v>3</v>
      </c>
      <c r="C11" s="47">
        <v>2</v>
      </c>
      <c r="D11" s="47"/>
      <c r="E11" s="64">
        <f t="shared" si="0"/>
        <v>5</v>
      </c>
      <c r="F11" s="47"/>
      <c r="G11" s="41">
        <f t="shared" si="1"/>
        <v>5</v>
      </c>
    </row>
    <row r="12" spans="1:7" ht="21">
      <c r="A12" s="74">
        <v>7</v>
      </c>
      <c r="B12" s="47">
        <v>3</v>
      </c>
      <c r="C12" s="47">
        <v>1</v>
      </c>
      <c r="D12" s="47"/>
      <c r="E12" s="64">
        <f t="shared" si="0"/>
        <v>4</v>
      </c>
      <c r="F12" s="47"/>
      <c r="G12" s="41">
        <f t="shared" si="1"/>
        <v>4</v>
      </c>
    </row>
    <row r="13" spans="1:7" ht="21">
      <c r="A13" s="74">
        <v>8</v>
      </c>
      <c r="B13" s="47">
        <v>2</v>
      </c>
      <c r="C13" s="47">
        <v>1</v>
      </c>
      <c r="D13" s="47"/>
      <c r="E13" s="64">
        <f t="shared" si="0"/>
        <v>3</v>
      </c>
      <c r="F13" s="47"/>
      <c r="G13" s="41">
        <f t="shared" si="1"/>
        <v>3</v>
      </c>
    </row>
    <row r="14" spans="1:7" ht="21">
      <c r="A14" s="74">
        <v>9</v>
      </c>
      <c r="B14" s="47"/>
      <c r="C14" s="47"/>
      <c r="D14" s="47"/>
      <c r="E14" s="64">
        <f t="shared" si="0"/>
        <v>0</v>
      </c>
      <c r="F14" s="47"/>
      <c r="G14" s="41">
        <f t="shared" si="1"/>
        <v>0</v>
      </c>
    </row>
    <row r="16" spans="1:3" ht="21">
      <c r="A16" s="12" t="s">
        <v>180</v>
      </c>
      <c r="B16" s="40">
        <v>9</v>
      </c>
      <c r="C16" s="12" t="s">
        <v>181</v>
      </c>
    </row>
    <row r="17" spans="1:3" ht="21">
      <c r="A17" s="12" t="s">
        <v>182</v>
      </c>
      <c r="B17" s="40">
        <v>8</v>
      </c>
      <c r="C17" s="12" t="s">
        <v>181</v>
      </c>
    </row>
  </sheetData>
  <sheetProtection/>
  <mergeCells count="1">
    <mergeCell ref="B2:G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2017-05-26T16:14:13Z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