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ynthèse" sheetId="1" r:id="rId1"/>
    <sheet name="Caractéristiques" sheetId="2" r:id="rId2"/>
    <sheet name="Compétences" sheetId="3" r:id="rId3"/>
    <sheet name="Sauvegarde" sheetId="4" r:id="rId4"/>
    <sheet name="Armure" sheetId="5" r:id="rId5"/>
    <sheet name="PV" sheetId="6" r:id="rId6"/>
    <sheet name="Mobilité" sheetId="7" r:id="rId7"/>
    <sheet name="Attaque" sheetId="8" r:id="rId8"/>
    <sheet name="Sorts" sheetId="9" r:id="rId9"/>
    <sheet name="Dons" sheetId="10" r:id="rId10"/>
    <sheet name="Desc Sorts" sheetId="11" r:id="rId11"/>
    <sheet name="Equipements" sheetId="12" r:id="rId12"/>
  </sheets>
  <definedNames/>
  <calcPr fullCalcOnLoad="1"/>
</workbook>
</file>

<file path=xl/comments2.xml><?xml version="1.0" encoding="utf-8"?>
<comments xmlns="http://schemas.openxmlformats.org/spreadsheetml/2006/main">
  <authors>
    <author>Auteur</author>
  </authors>
  <commentList>
    <comment ref="G1" authorId="0">
      <text>
        <r>
          <rPr>
            <b/>
            <sz val="9"/>
            <rFont val="Tahoma"/>
            <family val="2"/>
          </rPr>
          <t>Gagne un bonus de +1 tous les quatre niveaux</t>
        </r>
      </text>
    </comment>
  </commentList>
</comments>
</file>

<file path=xl/sharedStrings.xml><?xml version="1.0" encoding="utf-8"?>
<sst xmlns="http://schemas.openxmlformats.org/spreadsheetml/2006/main" count="568" uniqueCount="395">
  <si>
    <t>Niv</t>
  </si>
  <si>
    <t>Dons liés aux montées de niveau</t>
  </si>
  <si>
    <t>Total</t>
  </si>
  <si>
    <t>Agilité</t>
  </si>
  <si>
    <t>Art de la magie</t>
  </si>
  <si>
    <t>Athlétisme</t>
  </si>
  <si>
    <t>Concentration</t>
  </si>
  <si>
    <t>Dressage</t>
  </si>
  <si>
    <t>Equitation</t>
  </si>
  <si>
    <t>Estimation</t>
  </si>
  <si>
    <t>Furtivité</t>
  </si>
  <si>
    <t>Intimidation</t>
  </si>
  <si>
    <t>Linguistique</t>
  </si>
  <si>
    <t>Maîtrise des cordes</t>
  </si>
  <si>
    <t>Perception</t>
  </si>
  <si>
    <t xml:space="preserve">Premier secours </t>
  </si>
  <si>
    <t>Psychologie</t>
  </si>
  <si>
    <t>Représentation danse</t>
  </si>
  <si>
    <t>Social</t>
  </si>
  <si>
    <t>Survie</t>
  </si>
  <si>
    <t>Tromperie</t>
  </si>
  <si>
    <t>Utilisation d’objet magique</t>
  </si>
  <si>
    <t>Force</t>
  </si>
  <si>
    <t>Constitution</t>
  </si>
  <si>
    <t>Dextérité</t>
  </si>
  <si>
    <t>Intelligence</t>
  </si>
  <si>
    <t>Sagesse</t>
  </si>
  <si>
    <t>Charisme</t>
  </si>
  <si>
    <t>INTELLIGENCE</t>
  </si>
  <si>
    <t>Points attribués</t>
  </si>
  <si>
    <t>De classe</t>
  </si>
  <si>
    <t>Degré Maîtrise</t>
  </si>
  <si>
    <t>TOTAL</t>
  </si>
  <si>
    <t>SAGESSE</t>
  </si>
  <si>
    <t>Bonus racial</t>
  </si>
  <si>
    <t>CHARISME</t>
  </si>
  <si>
    <t>DEXTERITE</t>
  </si>
  <si>
    <t>Déguisement</t>
  </si>
  <si>
    <t>Evasion</t>
  </si>
  <si>
    <t>CONSTITUTION</t>
  </si>
  <si>
    <t>FORCE</t>
  </si>
  <si>
    <t>Natation</t>
  </si>
  <si>
    <t>Ensorceleur</t>
  </si>
  <si>
    <t>Incantatrixe</t>
  </si>
  <si>
    <t>Olin Gisir</t>
  </si>
  <si>
    <t>Base</t>
  </si>
  <si>
    <t>Bonus  don/classe</t>
  </si>
  <si>
    <t>A consommer</t>
  </si>
  <si>
    <t>Consommés</t>
  </si>
  <si>
    <t>Reste</t>
  </si>
  <si>
    <t>Bonus INT fixe</t>
  </si>
  <si>
    <t>Fée aquatique</t>
  </si>
  <si>
    <t>Volonté de fer</t>
  </si>
  <si>
    <t>Extension de durée</t>
  </si>
  <si>
    <t>Talent art de la magie</t>
  </si>
  <si>
    <t>(1)</t>
  </si>
  <si>
    <t>(1) Don talent art de la magie</t>
  </si>
  <si>
    <t>Easy Metamagic</t>
  </si>
  <si>
    <t>Type: Metamagic </t>
  </si>
  <si>
    <t>Source: Dragon #325</t>
  </si>
  <si>
    <t>One of your metamagic feats is easier to use. </t>
  </si>
  <si>
    <t>Prerequisite: Any other metamagic feat. </t>
  </si>
  <si>
    <t>Benefit: Choose a metamagic feat you already have. When preparing or casting a spell modified by that feat, lower the spell-slot cost by one. You can never reduce the spell-slot cost below one level higher than the spell's actual level. For example, taking this feat for the Quicken Spell feat reduces the spell slot cost of a quickened spell from four levels higher than the spell's actual level to three levels higher than the spell's actual level. </t>
  </si>
  <si>
    <t>Special: You can gain this feat multiple times. Each time you take this feat, you must choose a new metamagic feat. </t>
  </si>
  <si>
    <t>Sort positif</t>
  </si>
  <si>
    <t>Sort persistant</t>
  </si>
  <si>
    <t>Dons liés à la classe de prestige Incantatrixe</t>
  </si>
  <si>
    <t>Easy metamagic (Sort persistant)</t>
  </si>
  <si>
    <t>Incantation silencieuse</t>
  </si>
  <si>
    <t>Niveau de sorts</t>
  </si>
  <si>
    <t>Bonus Cha</t>
  </si>
  <si>
    <t>Cœur d'eau</t>
  </si>
  <si>
    <t>Cœur d'air</t>
  </si>
  <si>
    <t>Cœur de terre</t>
  </si>
  <si>
    <t>Cœur de feu</t>
  </si>
  <si>
    <t>Arcane spellsurge</t>
  </si>
  <si>
    <t>Chance de l'explorateur</t>
  </si>
  <si>
    <t>Déviation de rayon</t>
  </si>
  <si>
    <t>Téléportation anticipée</t>
  </si>
  <si>
    <t>Bouclier</t>
  </si>
  <si>
    <t>Thesard arcanique (changement de forme)</t>
  </si>
  <si>
    <t>De base</t>
  </si>
  <si>
    <t>Mur de vent</t>
  </si>
  <si>
    <t>Volonté</t>
  </si>
  <si>
    <t>Vigueur</t>
  </si>
  <si>
    <t>Réflexe</t>
  </si>
  <si>
    <t>Ens</t>
  </si>
  <si>
    <t>Equipements</t>
  </si>
  <si>
    <t>Robe d'archimage</t>
  </si>
  <si>
    <t>Traité d'autorité +5</t>
  </si>
  <si>
    <t>Cape de charisme +6</t>
  </si>
  <si>
    <t>Traité de perspicacité+4</t>
  </si>
  <si>
    <t>Niveau 1 / 5 connus</t>
  </si>
  <si>
    <t>Niveau 2 / 5 connus</t>
  </si>
  <si>
    <t>Niveau 3 / 4 connus</t>
  </si>
  <si>
    <t>Niveau 4 / 4 connus</t>
  </si>
  <si>
    <t>Niveau 5 / 4 connus</t>
  </si>
  <si>
    <t>Niveau 6 / 3 connus</t>
  </si>
  <si>
    <t>Niveau 7 / 3 connus</t>
  </si>
  <si>
    <t>Niveau 8 / 2 connus</t>
  </si>
  <si>
    <t>Niveau 9 / 1 connu</t>
  </si>
  <si>
    <t>Compétence momentanée</t>
  </si>
  <si>
    <t>Source : Dragon Magazine 350</t>
  </si>
  <si>
    <t>Complete mage</t>
  </si>
  <si>
    <t>Divination</t>
  </si>
  <si>
    <t>Transmutation</t>
  </si>
  <si>
    <t>Composantes : V, G</t>
  </si>
  <si>
    <t>Composantes: V et G</t>
  </si>
  <si>
    <t>Temps d'incantation : 1 action simple</t>
  </si>
  <si>
    <t>Temps d'incantation: 1 action simple</t>
  </si>
  <si>
    <t>Portée : personnelle</t>
  </si>
  <si>
    <t>Portée: personnelle</t>
  </si>
  <si>
    <t>Cible: le jeteur de sort</t>
  </si>
  <si>
    <t>Durée : instantanée</t>
  </si>
  <si>
    <t>Durée: 1 heure/niveau du lanceur</t>
  </si>
  <si>
    <t>Jet de Sauvegarde: aucun</t>
  </si>
  <si>
    <t>Résistance à la magie: non</t>
  </si>
  <si>
    <t>Le personnage entrevoit brièvement l'issue favorable possible d'une de ses actions. Au moment de lancer le sort, le lanceur choisit une de ses compétences. Jusqu'au début de son prochain tour, il peut choisir de faire 20 à un jet de la compétence choisie même si cela n'est normalement pas possible.</t>
  </si>
  <si>
    <t>Vous bénéficiez d’un bonus d’altération de +10 en Saut et si vous avez une vitesse de vol celle-ci reçoit un bonus d’altération de 3 m. De plus, vous pouvez a tout moment utiliser une action immédiate pour activer les effets d’une feuille morte durant 1 round/niveau du lanceur de sorts (après cette durée le sort prend fin)</t>
  </si>
  <si>
    <t>Vous bénéficiez d’une vitesse de nage égale à votre VD, d’un bonus d’altération de +5 en Evasion et vous pouvez respirer sous l’eau comme sous l’effet d’une respiration aquatique. De plus, vous pouvez à tout moment utiliser une action rapide pour activer les effets d’une Liberté de Mouvement durant 1 rd/niveau du lanceur de sort (après cette durée le sort prend fin).</t>
  </si>
  <si>
    <t>Vous bénéficiez d’un bonus de +8 pour résister à des tentatives de bousculade, renversement ou croc-en-jambe. Vous gagnez 2 niveaux de points de vie temporaires (max. 30). De plus, vous pouvez à tout moment utiliser une action rapide pour activer les effets d’une Peau de Pierre durant 1 round/niveau de lanceur de sorts (après cette durée le sort prend fin).</t>
  </si>
  <si>
    <t>Vous bénéficiez d’un bonus d’altération de 3 m a votre VD et une résistance au feu 20. De plus, vous pouvez a tout moment utiliser une action rapide pour activer les effets d’un Bouclier de Feu (protection contre le feu seulement) durant 1 rd/niveau de lanceur de sorts (après cette durée le sort prend fin).</t>
  </si>
  <si>
    <t>Si le personnage n'effectue pas de jet de cette compétence ou s'il choisit de ne pas utiliser l'effet, l'effet du sort est perdu.</t>
  </si>
  <si>
    <t xml:space="preserve">Si deux sorts de cœur élémentaire sont actifs en même temps alors vous bénéficiez d’une défense légère, avec les quatre vous êtes immunisé aux coups critiques et aux attaques sournoises. 
</t>
  </si>
  <si>
    <t>Jet d'eau</t>
  </si>
  <si>
    <t>Source : Dragon Magazine 285</t>
  </si>
  <si>
    <t>Évocation</t>
  </si>
  <si>
    <t>Composantes : V,</t>
  </si>
  <si>
    <t>Portée : (7.5 m + 1.5 m/ 2 niveaux)</t>
  </si>
  <si>
    <t>Zone d'effet : rayonnement de 6 m</t>
  </si>
  <si>
    <t>Jet de sauvegarde : Non</t>
  </si>
  <si>
    <t>Résistance à la magie : oui</t>
  </si>
  <si>
    <t xml:space="preserve">Un jet d'eau à haute pression jaillit de votre main sur votre cible. Vous devez réussir un jet d'attaque de contact à distance. Il inflige 1d6 de dégâts par niveau (max 5d6). Il peut également éteindre des petits feux  (comme un feu de camp) </t>
  </si>
  <si>
    <t>Projectile magique</t>
  </si>
  <si>
    <t>Dissipation suprême</t>
  </si>
  <si>
    <t>Esprit impénétrable</t>
  </si>
  <si>
    <t>Désintégration</t>
  </si>
  <si>
    <t>Vol rapide</t>
  </si>
  <si>
    <t>Rayon de stupidité</t>
  </si>
  <si>
    <t>Pouvoir Archimage</t>
  </si>
  <si>
    <t>Agrafe de stabilité</t>
  </si>
  <si>
    <t>Changement de forme</t>
  </si>
  <si>
    <t>Sphère téléguidée</t>
  </si>
  <si>
    <t>Mod.</t>
  </si>
  <si>
    <t>Autre bonus</t>
  </si>
  <si>
    <t>Métier (Alchimie)</t>
  </si>
  <si>
    <t>Anneau de subsistance</t>
  </si>
  <si>
    <t>Serre tête en jade</t>
  </si>
  <si>
    <t>1500 min</t>
  </si>
  <si>
    <t>Charme de bonne santé</t>
  </si>
  <si>
    <t>Pierre porte bonheur</t>
  </si>
  <si>
    <t>Divers</t>
  </si>
  <si>
    <t>Incant.</t>
  </si>
  <si>
    <t>C. Folklore local </t>
  </si>
  <si>
    <t>C. Géographie</t>
  </si>
  <si>
    <t>C. Histoire </t>
  </si>
  <si>
    <t>C. Nature</t>
  </si>
  <si>
    <t>C. Architecture et ingénierie </t>
  </si>
  <si>
    <t>C. Exploration souterraine </t>
  </si>
  <si>
    <t>C. Mystères </t>
  </si>
  <si>
    <t>C. Noblesse et royauté </t>
  </si>
  <si>
    <t>C. Plans </t>
  </si>
  <si>
    <t>C. Religion </t>
  </si>
  <si>
    <t>Représentation chant</t>
  </si>
  <si>
    <t>CARACTERISTIQUES ET COMPETENCES</t>
  </si>
  <si>
    <t>SAUVEGARDE</t>
  </si>
  <si>
    <t>CLASSE D'ARMURE</t>
  </si>
  <si>
    <t>Complète</t>
  </si>
  <si>
    <t>Contact</t>
  </si>
  <si>
    <t>Pris au dépourvu</t>
  </si>
  <si>
    <t>Contre les coups critiques</t>
  </si>
  <si>
    <t>Contre les attaques sournoises</t>
  </si>
  <si>
    <t>Contre le poison</t>
  </si>
  <si>
    <t>(sort chance de l'explorateur persisté)</t>
  </si>
  <si>
    <t>Contre les effets de terreur</t>
  </si>
  <si>
    <t>(sorts de cœur élementaire)</t>
  </si>
  <si>
    <t>Contre toute maladie y compris magique</t>
  </si>
  <si>
    <t>(charme de bonne santé)</t>
  </si>
  <si>
    <t>Contre les sorts et effets mentaux</t>
  </si>
  <si>
    <t>(sort esprit impénétrable)</t>
  </si>
  <si>
    <t>Contre les divinations le ciblant</t>
  </si>
  <si>
    <t>Contre les projectiles magiques</t>
  </si>
  <si>
    <t>(sort bouclier persisté)</t>
  </si>
  <si>
    <t>Contre les attaques de contact à distance</t>
  </si>
  <si>
    <t>(sort déviation de rayons persisté)</t>
  </si>
  <si>
    <t>Résistance contre le feu / 20</t>
  </si>
  <si>
    <t>(sort cœur de feu)</t>
  </si>
  <si>
    <t>Azur'ael Ombrelune</t>
  </si>
  <si>
    <t>Archimage</t>
  </si>
  <si>
    <t>Agée de 218 ans</t>
  </si>
  <si>
    <t>ELFE DE LUNE (Lunargent)</t>
  </si>
  <si>
    <t>1 m 64 / 48 kg</t>
  </si>
  <si>
    <t>Chaotique bon / Sehanine</t>
  </si>
  <si>
    <t>POINTS DE VIE</t>
  </si>
  <si>
    <t>Liés à la constitution</t>
  </si>
  <si>
    <t>IMMUNITES</t>
  </si>
  <si>
    <t>PROTECTIONS &amp; VITALITE</t>
  </si>
  <si>
    <t>ATTAQUE ET MOBILITE</t>
  </si>
  <si>
    <t>Racial</t>
  </si>
  <si>
    <t>Age</t>
  </si>
  <si>
    <t>Traité</t>
  </si>
  <si>
    <t>Autres</t>
  </si>
  <si>
    <t>Niveau</t>
  </si>
  <si>
    <t>Bonus de Niveau</t>
  </si>
  <si>
    <t>Modif.</t>
  </si>
  <si>
    <t>Notes</t>
  </si>
  <si>
    <t>A étudié le traité de perspicacité lui octroyant un bonus +5 en intelligence</t>
  </si>
  <si>
    <t>A étudié le traité d'autorité lui octroyant un bonus +4 en intelligence</t>
  </si>
  <si>
    <t>Porte une cape de charisme +6</t>
  </si>
  <si>
    <t>Modificateur</t>
  </si>
  <si>
    <t>Ajust.</t>
  </si>
  <si>
    <t>Classes</t>
  </si>
  <si>
    <t>Dons</t>
  </si>
  <si>
    <t>Caract.</t>
  </si>
  <si>
    <t>Objets</t>
  </si>
  <si>
    <t>a</t>
  </si>
  <si>
    <t>b</t>
  </si>
  <si>
    <t>c</t>
  </si>
  <si>
    <t>d</t>
  </si>
  <si>
    <t>Sorts</t>
  </si>
  <si>
    <t>Notes concernant les dons</t>
  </si>
  <si>
    <t>Dispose du don volonté de fer lui octroyant un bonus de +2 en Volonté</t>
  </si>
  <si>
    <t>Notes concernant les objets</t>
  </si>
  <si>
    <t>Bonus lié à la robe d'archimage</t>
  </si>
  <si>
    <t>(2)</t>
  </si>
  <si>
    <t>(2) Talent régional Education</t>
  </si>
  <si>
    <t>Notes concernant les sorts</t>
  </si>
  <si>
    <t>Bonus lié au sort de chance de l'explorateur qui octroie un bonus = modificateur de charisme</t>
  </si>
  <si>
    <t>Chance</t>
  </si>
  <si>
    <t>Intuition</t>
  </si>
  <si>
    <t>Armure</t>
  </si>
  <si>
    <t>Naturelle</t>
  </si>
  <si>
    <t>Parade</t>
  </si>
  <si>
    <t>Non</t>
  </si>
  <si>
    <t>Sort bouclier persisté</t>
  </si>
  <si>
    <t>Esquive</t>
  </si>
  <si>
    <t>Oui</t>
  </si>
  <si>
    <t>Bonus lié à pierre porte bonheur</t>
  </si>
  <si>
    <t>(3)</t>
  </si>
  <si>
    <t>(3) Pierre porte bonheur +1</t>
  </si>
  <si>
    <t>Mod. Constitution</t>
  </si>
  <si>
    <t xml:space="preserve">Point de vie </t>
  </si>
  <si>
    <t>DV 4</t>
  </si>
  <si>
    <t>DV 6</t>
  </si>
  <si>
    <t>DV 8</t>
  </si>
  <si>
    <t>DV 10</t>
  </si>
  <si>
    <t>DV 12</t>
  </si>
  <si>
    <t>Liés aux classes</t>
  </si>
  <si>
    <t>Liés aux dons</t>
  </si>
  <si>
    <t>Temporaires liés aux sorts</t>
  </si>
  <si>
    <t>Modicateur de charisme (sort persisté : chance de l'explorateur)</t>
  </si>
  <si>
    <t>4 d 8 (sort persisté : chance de l'explorateur)</t>
  </si>
  <si>
    <t>2 x niv (max 30) (sort cœur de terre)</t>
  </si>
  <si>
    <t>Points de vie totale</t>
  </si>
  <si>
    <t>Dont temporaire</t>
  </si>
  <si>
    <t>dont temporaire</t>
  </si>
  <si>
    <t>Vol</t>
  </si>
  <si>
    <t>Nage</t>
  </si>
  <si>
    <t>Normal</t>
  </si>
  <si>
    <t>Vitesse de déplacement</t>
  </si>
  <si>
    <t>Bonus</t>
  </si>
  <si>
    <t>e</t>
  </si>
  <si>
    <t>Sort cœur d'air</t>
  </si>
  <si>
    <t>Manoeuvrabilité bonne</t>
  </si>
  <si>
    <t>Sort cœur de feu</t>
  </si>
  <si>
    <t xml:space="preserve">Sort cœur d'eau </t>
  </si>
  <si>
    <t>(4)</t>
  </si>
  <si>
    <t>(4) Sort Cœur d'eau +5 évasion</t>
  </si>
  <si>
    <t>Doit être à zéro</t>
  </si>
  <si>
    <t>Respiration sous l'eau</t>
  </si>
  <si>
    <t>MOBILITE</t>
  </si>
  <si>
    <t>ATTAQUE</t>
  </si>
  <si>
    <t>Bonus de base</t>
  </si>
  <si>
    <t>Au corps à corps</t>
  </si>
  <si>
    <t>A distance</t>
  </si>
  <si>
    <t>ARMES AU CORPS A CORPS</t>
  </si>
  <si>
    <t>ARMES DE JET A DISTANCE</t>
  </si>
  <si>
    <t>AUTRES ARMES A DISTANCE</t>
  </si>
  <si>
    <t xml:space="preserve">Combat à deux armes </t>
  </si>
  <si>
    <t>MAGIE</t>
  </si>
  <si>
    <t>NIVEAU DE LANCEUR DE SORT</t>
  </si>
  <si>
    <t>Nombre par jours</t>
  </si>
  <si>
    <t>DD</t>
  </si>
  <si>
    <t>Sort de niveau 0</t>
  </si>
  <si>
    <t>Sorts lancés d'office</t>
  </si>
  <si>
    <t>Changement de forme (persisté)</t>
  </si>
  <si>
    <t>Arcane spellsurge (persisté)</t>
  </si>
  <si>
    <t>Effet métamagique</t>
  </si>
  <si>
    <t>Niv sort</t>
  </si>
  <si>
    <t>Réduction</t>
  </si>
  <si>
    <t>Science</t>
  </si>
  <si>
    <t>Sorts persistés</t>
  </si>
  <si>
    <t>Augment.</t>
  </si>
  <si>
    <t>Metamagie</t>
  </si>
  <si>
    <t>Test art de la magie</t>
  </si>
  <si>
    <t>Rappel</t>
  </si>
  <si>
    <t>Héroisme suprême</t>
  </si>
  <si>
    <t>Ruse de renard</t>
  </si>
  <si>
    <t>Cœur d'eau, vol rapide (persisté), ruse de renard</t>
  </si>
  <si>
    <t>Résistance</t>
  </si>
  <si>
    <t>Détection de la magie</t>
  </si>
  <si>
    <t>Lumières dansantes</t>
  </si>
  <si>
    <t>Manipulation à distance</t>
  </si>
  <si>
    <t>Prestigitation</t>
  </si>
  <si>
    <t>Lecture de la magie</t>
  </si>
  <si>
    <t>Signature magique</t>
  </si>
  <si>
    <t>Détection du poison</t>
  </si>
  <si>
    <t>Message</t>
  </si>
  <si>
    <t>Sort de niveau 1</t>
  </si>
  <si>
    <t>Sort de niveau 2</t>
  </si>
  <si>
    <t>xxxxxx</t>
  </si>
  <si>
    <t>xxxxx</t>
  </si>
  <si>
    <t>xxxx</t>
  </si>
  <si>
    <t>Actif (persisté)</t>
  </si>
  <si>
    <t>Actif (36 heures)</t>
  </si>
  <si>
    <t>Sort de niveau 3</t>
  </si>
  <si>
    <t>Charme personne (don)</t>
  </si>
  <si>
    <t>Modification apparence (don)</t>
  </si>
  <si>
    <t>Respiration aquatique (don)</t>
  </si>
  <si>
    <t>Changement de lune</t>
  </si>
  <si>
    <t>Sphère scintillante</t>
  </si>
  <si>
    <t>Sort de niveau 4</t>
  </si>
  <si>
    <t>Charme monstre (don)</t>
  </si>
  <si>
    <t>Sort de niveau 5</t>
  </si>
  <si>
    <t>Chance de l'explorateur (persisté, x4), déviation de rayons (persisté), téléportation ancticipée</t>
  </si>
  <si>
    <t>Brume mentale (don)</t>
  </si>
  <si>
    <t>Invisibilité</t>
  </si>
  <si>
    <t>Bouclier (persisté), moment compétent (x2), Endurance aux énergies destructives</t>
  </si>
  <si>
    <t>Endurance aux énergies destructives</t>
  </si>
  <si>
    <t>Actif (24 heures)</t>
  </si>
  <si>
    <t>Sort de niveau 6</t>
  </si>
  <si>
    <t>+1</t>
  </si>
  <si>
    <t>Contrôle des eaux (don)</t>
  </si>
  <si>
    <t>Sort de niveau 7</t>
  </si>
  <si>
    <t>Contrôle du climat (don)</t>
  </si>
  <si>
    <t>Sort de niveau 8</t>
  </si>
  <si>
    <t>Flétrissure (don)</t>
  </si>
  <si>
    <t>Actif (24h)</t>
  </si>
  <si>
    <t>Télékinésie</t>
  </si>
  <si>
    <t>-&gt; le nbre de sort par jours restant</t>
  </si>
  <si>
    <t>Sort de niveau 9</t>
  </si>
  <si>
    <t>Changement de forme (don)</t>
  </si>
  <si>
    <t>Grand arcane (puissance magique)</t>
  </si>
  <si>
    <t>Pour le sort Changement de forme</t>
  </si>
  <si>
    <t>Don (Thèse arcanique)</t>
  </si>
  <si>
    <t>Dons de métamagie obtenus par la classe d'incantatrixe</t>
  </si>
  <si>
    <t>Capacités de classe d'incantatrixe</t>
  </si>
  <si>
    <t>Voir ici</t>
  </si>
  <si>
    <t>EQUIPEMENT</t>
  </si>
  <si>
    <t>Incantatrix</t>
  </si>
  <si>
    <t>Rappel mod de force</t>
  </si>
  <si>
    <t>For / Dex</t>
  </si>
  <si>
    <t>BBA</t>
  </si>
  <si>
    <t>Capacités de classe ensorceleur</t>
  </si>
  <si>
    <t>Compagnon divin</t>
  </si>
  <si>
    <t>Au niveau</t>
  </si>
  <si>
    <t>Pouvoir d'esquive totale</t>
  </si>
  <si>
    <t>DONS DE MONTEE DE NIVEAU</t>
  </si>
  <si>
    <t>Traité de perspicacité +5</t>
  </si>
  <si>
    <t>Traité d'autorité+4</t>
  </si>
  <si>
    <t>Résistance à la magie 18</t>
  </si>
  <si>
    <t>(robe d'archimage)</t>
  </si>
  <si>
    <t>Sa robe d'archimage lui procure  un bonus d’altération de +2 sur les tests de niveau de lanceur de sorts joués pour vaincre la résistance à la magie</t>
  </si>
  <si>
    <t>Esprit impénétrable x2</t>
  </si>
  <si>
    <t>Vision magique</t>
  </si>
  <si>
    <t>Scrutation suprême</t>
  </si>
  <si>
    <t>Cone du froid</t>
  </si>
  <si>
    <t>Sphère sprismatique</t>
  </si>
  <si>
    <t>Ecole renforcée transmutation</t>
  </si>
  <si>
    <t>Composants</t>
  </si>
  <si>
    <t>Plusieurs gemmes</t>
  </si>
  <si>
    <t>ALERTE</t>
  </si>
  <si>
    <t>Contre les sorts de téléportation</t>
  </si>
  <si>
    <t>(voir sort de téléportation anticipé)</t>
  </si>
  <si>
    <t>Parchemin d'adaptation planaire</t>
  </si>
  <si>
    <t xml:space="preserve">Convocation de monstres </t>
  </si>
  <si>
    <t>Theurge arcanique (Chance de l'explorateur)</t>
  </si>
  <si>
    <t>O.L</t>
  </si>
  <si>
    <t>Don obtenu à la classe d'Olin Gisir</t>
  </si>
  <si>
    <t>Dons de métamagie obtenus par la classe d'Olin Gisir</t>
  </si>
  <si>
    <t>Capacités de classe d'Olin Gisir</t>
  </si>
  <si>
    <t>Augure 3/jours</t>
  </si>
  <si>
    <t>Secret (don de métamagie)</t>
  </si>
  <si>
    <t>Connaissance des anciens</t>
  </si>
  <si>
    <t>(5) Connaissance des anciens</t>
  </si>
  <si>
    <t>+1 en connaissance mystère, histoire et untilisation objet magique</t>
  </si>
  <si>
    <t>(2) et (5)</t>
  </si>
  <si>
    <t>(5)</t>
  </si>
  <si>
    <t>Pierre Ioun</t>
  </si>
  <si>
    <t>Malus/bonus</t>
  </si>
  <si>
    <t>Pierre ioun</t>
  </si>
  <si>
    <t>Havresac d’Hévard</t>
  </si>
  <si>
    <t xml:space="preserve">Rapière </t>
  </si>
  <si>
    <t>Pierre iuon verte</t>
  </si>
  <si>
    <t>2 Serres tête en jade (dont un dans son havresac)</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</si>
</sst>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5">
    <font>
      <sz val="11"/>
      <color theme="1"/>
      <name val="Calibri"/>
      <family val="2"/>
    </font>
    <font>
      <sz val="11"/>
      <color indexed="8"/>
      <name val="Calibri"/>
      <family val="2"/>
    </font>
    <font>
      <b/>
      <sz val="11"/>
      <color indexed="8"/>
      <name val="Calibri"/>
      <family val="2"/>
    </font>
    <font>
      <b/>
      <sz val="12"/>
      <color indexed="8"/>
      <name val="Book Antiqua"/>
      <family val="1"/>
    </font>
    <font>
      <sz val="11"/>
      <color indexed="8"/>
      <name val="Book Antiqua"/>
      <family val="1"/>
    </font>
    <font>
      <b/>
      <sz val="11"/>
      <color indexed="8"/>
      <name val="Book Antiqua"/>
      <family val="1"/>
    </font>
    <font>
      <i/>
      <sz val="11"/>
      <color indexed="23"/>
      <name val="Book Antiqua"/>
      <family val="1"/>
    </font>
    <font>
      <sz val="11"/>
      <color indexed="23"/>
      <name val="Book Antiqua"/>
      <family val="1"/>
    </font>
    <font>
      <b/>
      <sz val="14"/>
      <color indexed="8"/>
      <name val="Calibri"/>
      <family val="2"/>
    </font>
    <font>
      <sz val="9"/>
      <color indexed="8"/>
      <name val="Verdana"/>
      <family val="2"/>
    </font>
    <font>
      <sz val="10"/>
      <color indexed="8"/>
      <name val="Book Antiqua"/>
      <family val="1"/>
    </font>
    <font>
      <b/>
      <sz val="10"/>
      <color indexed="9"/>
      <name val="Book Antiqua"/>
      <family val="1"/>
    </font>
    <font>
      <b/>
      <sz val="10"/>
      <color indexed="44"/>
      <name val="Book Antiqua"/>
      <family val="1"/>
    </font>
    <font>
      <sz val="10"/>
      <color indexed="9"/>
      <name val="Book Antiqua"/>
      <family val="1"/>
    </font>
    <font>
      <sz val="10"/>
      <color indexed="22"/>
      <name val="Book Antiqua"/>
      <family val="1"/>
    </font>
    <font>
      <sz val="10"/>
      <color indexed="23"/>
      <name val="Book Antiqua"/>
      <family val="1"/>
    </font>
    <font>
      <sz val="20"/>
      <color indexed="44"/>
      <name val="Book Antiqua"/>
      <family val="1"/>
    </font>
    <font>
      <i/>
      <sz val="10"/>
      <color indexed="9"/>
      <name val="Book Antiqua"/>
      <family val="1"/>
    </font>
    <font>
      <b/>
      <u val="single"/>
      <sz val="14"/>
      <color indexed="9"/>
      <name val="Book Antiqua"/>
      <family val="1"/>
    </font>
    <font>
      <sz val="10"/>
      <color indexed="44"/>
      <name val="Book Antiqua"/>
      <family val="1"/>
    </font>
    <font>
      <sz val="16"/>
      <color indexed="8"/>
      <name val="Book Antiqua"/>
      <family val="1"/>
    </font>
    <font>
      <b/>
      <sz val="16"/>
      <color indexed="8"/>
      <name val="Book Antiqua"/>
      <family val="1"/>
    </font>
    <font>
      <sz val="16"/>
      <color indexed="8"/>
      <name val="Bookman Old Style"/>
      <family val="1"/>
    </font>
    <font>
      <b/>
      <sz val="16"/>
      <color indexed="8"/>
      <name val="Bookman Old Style"/>
      <family val="1"/>
    </font>
    <font>
      <sz val="11"/>
      <color indexed="8"/>
      <name val="Bookman Old Style"/>
      <family val="1"/>
    </font>
    <font>
      <b/>
      <i/>
      <sz val="16"/>
      <color indexed="8"/>
      <name val="Bookman Old Style"/>
      <family val="1"/>
    </font>
    <font>
      <b/>
      <sz val="9"/>
      <name val="Tahoma"/>
      <family val="2"/>
    </font>
    <font>
      <b/>
      <sz val="14"/>
      <color indexed="8"/>
      <name val="Bookman Old Style"/>
      <family val="1"/>
    </font>
    <font>
      <b/>
      <i/>
      <sz val="16"/>
      <color indexed="8"/>
      <name val="Book Antiqua"/>
      <family val="1"/>
    </font>
    <font>
      <b/>
      <i/>
      <sz val="14"/>
      <color indexed="8"/>
      <name val="Book Antiqua"/>
      <family val="1"/>
    </font>
    <font>
      <sz val="10"/>
      <name val="Book Antiqua"/>
      <family val="1"/>
    </font>
    <font>
      <sz val="16"/>
      <name val="Book Antiqua"/>
      <family val="1"/>
    </font>
    <font>
      <sz val="14"/>
      <name val="Book Antiqua"/>
      <family val="1"/>
    </font>
    <font>
      <i/>
      <sz val="16"/>
      <color indexed="8"/>
      <name val="Book Antiqua"/>
      <family val="1"/>
    </font>
    <font>
      <i/>
      <sz val="11"/>
      <color indexed="10"/>
      <name val="Book Antiqua"/>
      <family val="1"/>
    </font>
    <font>
      <b/>
      <i/>
      <sz val="10"/>
      <color indexed="23"/>
      <name val="Book Antiqua"/>
      <family val="1"/>
    </font>
    <font>
      <b/>
      <i/>
      <sz val="10"/>
      <color indexed="9"/>
      <name val="Book Antiqua"/>
      <family val="1"/>
    </font>
    <font>
      <u val="single"/>
      <sz val="11"/>
      <color indexed="12"/>
      <name val="Calibri"/>
      <family val="2"/>
    </font>
    <font>
      <b/>
      <sz val="16"/>
      <name val="Book Antiqua"/>
      <family val="1"/>
    </font>
    <font>
      <b/>
      <i/>
      <sz val="16"/>
      <name val="Book Antiqu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Book Antiqua"/>
      <family val="1"/>
    </font>
    <font>
      <sz val="11"/>
      <color theme="1"/>
      <name val="Book Antiqua"/>
      <family val="1"/>
    </font>
    <font>
      <b/>
      <sz val="11"/>
      <color theme="1"/>
      <name val="Book Antiqua"/>
      <family val="1"/>
    </font>
    <font>
      <sz val="11"/>
      <color theme="0" tint="-0.4999699890613556"/>
      <name val="Book Antiqua"/>
      <family val="1"/>
    </font>
    <font>
      <b/>
      <sz val="14"/>
      <color theme="1"/>
      <name val="Calibri"/>
      <family val="2"/>
    </font>
    <font>
      <sz val="9"/>
      <color rgb="FF000000"/>
      <name val="Verdana"/>
      <family val="2"/>
    </font>
    <font>
      <sz val="10"/>
      <color theme="1"/>
      <name val="Book Antiqua"/>
      <family val="1"/>
    </font>
    <font>
      <b/>
      <sz val="10"/>
      <color theme="0"/>
      <name val="Book Antiqua"/>
      <family val="1"/>
    </font>
    <font>
      <sz val="10"/>
      <color theme="0" tint="-0.4999699890613556"/>
      <name val="Book Antiqua"/>
      <family val="1"/>
    </font>
    <font>
      <sz val="10"/>
      <color theme="0"/>
      <name val="Book Antiqua"/>
      <family val="1"/>
    </font>
    <font>
      <sz val="10"/>
      <color theme="0" tint="-0.04997999966144562"/>
      <name val="Book Antiqua"/>
      <family val="1"/>
    </font>
    <font>
      <b/>
      <u val="single"/>
      <sz val="14"/>
      <color theme="0"/>
      <name val="Book Antiqua"/>
      <family val="1"/>
    </font>
    <font>
      <sz val="10"/>
      <color theme="3" tint="0.5999900102615356"/>
      <name val="Book Antiqua"/>
      <family val="1"/>
    </font>
    <font>
      <sz val="16"/>
      <color theme="1"/>
      <name val="Bookman Old Style"/>
      <family val="1"/>
    </font>
    <font>
      <sz val="16"/>
      <color theme="1"/>
      <name val="Book Antiqua"/>
      <family val="1"/>
    </font>
    <font>
      <sz val="11"/>
      <color theme="1"/>
      <name val="Bookman Old Style"/>
      <family val="1"/>
    </font>
    <font>
      <b/>
      <sz val="16"/>
      <color theme="1"/>
      <name val="Bookman Old Style"/>
      <family val="1"/>
    </font>
    <font>
      <b/>
      <i/>
      <sz val="16"/>
      <color theme="1"/>
      <name val="Bookman Old Style"/>
      <family val="1"/>
    </font>
    <font>
      <b/>
      <sz val="16"/>
      <color theme="1"/>
      <name val="Book Antiqua"/>
      <family val="1"/>
    </font>
    <font>
      <b/>
      <sz val="14"/>
      <color theme="1"/>
      <name val="Bookman Old Style"/>
      <family val="1"/>
    </font>
    <font>
      <b/>
      <i/>
      <sz val="16"/>
      <color theme="1"/>
      <name val="Book Antiqua"/>
      <family val="1"/>
    </font>
    <font>
      <sz val="10"/>
      <color rgb="FF000000"/>
      <name val="Book Antiqua"/>
      <family val="1"/>
    </font>
    <font>
      <i/>
      <sz val="11"/>
      <color theme="0" tint="-0.4999699890613556"/>
      <name val="Book Antiqua"/>
      <family val="1"/>
    </font>
    <font>
      <b/>
      <i/>
      <sz val="14"/>
      <color theme="1"/>
      <name val="Book Antiqua"/>
      <family val="1"/>
    </font>
    <font>
      <i/>
      <sz val="16"/>
      <color theme="1"/>
      <name val="Book Antiqua"/>
      <family val="1"/>
    </font>
    <font>
      <i/>
      <sz val="11"/>
      <color theme="5"/>
      <name val="Book Antiqua"/>
      <family val="1"/>
    </font>
    <font>
      <sz val="10"/>
      <color theme="1" tint="0.49998000264167786"/>
      <name val="Book Antiqua"/>
      <family val="1"/>
    </font>
    <font>
      <b/>
      <i/>
      <sz val="10"/>
      <color theme="1" tint="0.49998000264167786"/>
      <name val="Book Antiqua"/>
      <family val="1"/>
    </font>
    <font>
      <i/>
      <sz val="10"/>
      <color theme="0"/>
      <name val="Book Antiqua"/>
      <family val="1"/>
    </font>
    <font>
      <b/>
      <i/>
      <sz val="10"/>
      <color theme="0"/>
      <name val="Book Antiqua"/>
      <family val="1"/>
    </font>
    <font>
      <sz val="20"/>
      <color theme="3" tint="0.5999900102615356"/>
      <name val="Book Antiqua"/>
      <family val="1"/>
    </font>
    <font>
      <b/>
      <sz val="10"/>
      <color theme="3" tint="0.5999900102615356"/>
      <name val="Book Antiqu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71">
    <xf numFmtId="0" fontId="0" fillId="0" borderId="0" xfId="0" applyFont="1" applyAlignment="1">
      <alignment/>
    </xf>
    <xf numFmtId="0" fontId="70" fillId="0" borderId="0" xfId="0" applyFont="1" applyAlignment="1">
      <alignment/>
    </xf>
    <xf numFmtId="0" fontId="72" fillId="0" borderId="0" xfId="0" applyFont="1" applyAlignment="1">
      <alignment/>
    </xf>
    <xf numFmtId="0" fontId="73" fillId="0" borderId="0" xfId="0" applyFont="1" applyAlignment="1">
      <alignment/>
    </xf>
    <xf numFmtId="0" fontId="73" fillId="0" borderId="0" xfId="0" applyFont="1" applyBorder="1" applyAlignment="1">
      <alignment/>
    </xf>
    <xf numFmtId="0" fontId="74" fillId="0" borderId="0" xfId="0" applyFont="1" applyAlignment="1">
      <alignment horizontal="center"/>
    </xf>
    <xf numFmtId="0" fontId="75" fillId="0" borderId="0" xfId="0" applyFont="1" applyAlignment="1">
      <alignment/>
    </xf>
    <xf numFmtId="0" fontId="72" fillId="0" borderId="10" xfId="0" applyFont="1" applyFill="1" applyBorder="1" applyAlignment="1">
      <alignment/>
    </xf>
    <xf numFmtId="0" fontId="73" fillId="0" borderId="0" xfId="0" applyFont="1" applyBorder="1" applyAlignment="1" quotePrefix="1">
      <alignment/>
    </xf>
    <xf numFmtId="0" fontId="76" fillId="0" borderId="0" xfId="0" applyFont="1" applyAlignment="1">
      <alignment/>
    </xf>
    <xf numFmtId="0" fontId="77" fillId="0" borderId="0" xfId="0" applyFont="1" applyAlignment="1">
      <alignment horizontal="left" vertical="top" indent="1"/>
    </xf>
    <xf numFmtId="0" fontId="0" fillId="0" borderId="0" xfId="0" applyAlignment="1">
      <alignment horizontal="left" vertical="top" indent="1"/>
    </xf>
    <xf numFmtId="0" fontId="77" fillId="0" borderId="0" xfId="0" applyFont="1" applyAlignment="1">
      <alignment horizontal="left" vertical="top" wrapText="1" indent="1"/>
    </xf>
    <xf numFmtId="0" fontId="78" fillId="33" borderId="0" xfId="0" applyFont="1" applyFill="1" applyAlignment="1">
      <alignment/>
    </xf>
    <xf numFmtId="0" fontId="78" fillId="33" borderId="0" xfId="0" applyFont="1" applyFill="1" applyBorder="1" applyAlignment="1">
      <alignment/>
    </xf>
    <xf numFmtId="0" fontId="78" fillId="33" borderId="0" xfId="0" applyFont="1" applyFill="1" applyBorder="1" applyAlignment="1">
      <alignment horizontal="center"/>
    </xf>
    <xf numFmtId="0" fontId="78" fillId="33" borderId="0" xfId="0" applyFont="1" applyFill="1" applyAlignment="1">
      <alignment horizontal="center"/>
    </xf>
    <xf numFmtId="0" fontId="79" fillId="33" borderId="0" xfId="0" applyFont="1" applyFill="1" applyBorder="1" applyAlignment="1">
      <alignment/>
    </xf>
    <xf numFmtId="0" fontId="79" fillId="33" borderId="0" xfId="0" applyFont="1" applyFill="1" applyBorder="1" applyAlignment="1">
      <alignment horizontal="center"/>
    </xf>
    <xf numFmtId="0" fontId="80" fillId="33" borderId="0" xfId="0" applyFont="1" applyFill="1" applyBorder="1" applyAlignment="1">
      <alignment horizontal="center"/>
    </xf>
    <xf numFmtId="0" fontId="80" fillId="33" borderId="0" xfId="0" applyFont="1" applyFill="1" applyBorder="1" applyAlignment="1">
      <alignment/>
    </xf>
    <xf numFmtId="0" fontId="80" fillId="33" borderId="0" xfId="0" applyFont="1" applyFill="1" applyBorder="1" applyAlignment="1">
      <alignment horizontal="left"/>
    </xf>
    <xf numFmtId="0" fontId="80" fillId="33" borderId="0" xfId="0" applyFont="1" applyFill="1" applyBorder="1" applyAlignment="1">
      <alignment horizontal="left" indent="1"/>
    </xf>
    <xf numFmtId="0" fontId="80" fillId="33" borderId="0" xfId="0" applyFont="1" applyFill="1" applyBorder="1" applyAlignment="1">
      <alignment horizontal="left" indent="6"/>
    </xf>
    <xf numFmtId="0" fontId="81" fillId="33" borderId="0" xfId="0" applyFont="1" applyFill="1" applyAlignment="1">
      <alignment/>
    </xf>
    <xf numFmtId="0" fontId="81" fillId="33" borderId="0" xfId="0" applyFont="1" applyFill="1" applyAlignment="1">
      <alignment horizontal="center"/>
    </xf>
    <xf numFmtId="0" fontId="81" fillId="33" borderId="0" xfId="0" applyFont="1" applyFill="1" applyAlignment="1">
      <alignment horizontal="right"/>
    </xf>
    <xf numFmtId="0" fontId="82" fillId="33" borderId="0" xfId="0" applyFont="1" applyFill="1" applyAlignment="1">
      <alignment/>
    </xf>
    <xf numFmtId="0" fontId="83" fillId="33" borderId="0" xfId="0" applyFont="1" applyFill="1" applyBorder="1" applyAlignment="1">
      <alignment horizontal="center"/>
    </xf>
    <xf numFmtId="0" fontId="79" fillId="33" borderId="0" xfId="0" applyFont="1" applyFill="1" applyBorder="1" applyAlignment="1">
      <alignment horizontal="left" indent="1"/>
    </xf>
    <xf numFmtId="0" fontId="78" fillId="33" borderId="0" xfId="0" applyFont="1" applyFill="1" applyAlignment="1">
      <alignment horizontal="left" indent="1"/>
    </xf>
    <xf numFmtId="0" fontId="84" fillId="33" borderId="0" xfId="0" applyFont="1" applyFill="1" applyAlignment="1">
      <alignment horizontal="left" indent="1"/>
    </xf>
    <xf numFmtId="0" fontId="84" fillId="33" borderId="0" xfId="0" applyFont="1" applyFill="1" applyAlignment="1" quotePrefix="1">
      <alignment horizontal="left" indent="1"/>
    </xf>
    <xf numFmtId="0" fontId="85" fillId="0" borderId="11" xfId="0" applyFont="1" applyBorder="1" applyAlignment="1">
      <alignment/>
    </xf>
    <xf numFmtId="0" fontId="85" fillId="34" borderId="0" xfId="0" applyFont="1" applyFill="1" applyAlignment="1">
      <alignment/>
    </xf>
    <xf numFmtId="0" fontId="85" fillId="0" borderId="0" xfId="0" applyFont="1" applyAlignment="1">
      <alignment/>
    </xf>
    <xf numFmtId="0" fontId="86" fillId="34" borderId="0" xfId="0" applyFont="1" applyFill="1" applyAlignment="1">
      <alignment/>
    </xf>
    <xf numFmtId="0" fontId="86" fillId="0" borderId="0" xfId="0" applyFont="1" applyAlignment="1">
      <alignment/>
    </xf>
    <xf numFmtId="0" fontId="87" fillId="0" borderId="0" xfId="0" applyFont="1" applyAlignment="1">
      <alignment/>
    </xf>
    <xf numFmtId="0" fontId="88" fillId="0" borderId="12" xfId="0" applyFont="1" applyBorder="1" applyAlignment="1">
      <alignment horizontal="center" vertical="center"/>
    </xf>
    <xf numFmtId="0" fontId="88" fillId="34" borderId="12" xfId="0" applyFont="1" applyFill="1" applyBorder="1" applyAlignment="1">
      <alignment horizontal="center" vertical="center"/>
    </xf>
    <xf numFmtId="0" fontId="88" fillId="34" borderId="12" xfId="0" applyFont="1" applyFill="1" applyBorder="1" applyAlignment="1">
      <alignment horizontal="center" wrapText="1"/>
    </xf>
    <xf numFmtId="0" fontId="88" fillId="34" borderId="12" xfId="0" applyFont="1" applyFill="1" applyBorder="1" applyAlignment="1">
      <alignment horizontal="center" vertical="center" wrapText="1"/>
    </xf>
    <xf numFmtId="0" fontId="88" fillId="34" borderId="13" xfId="0" applyFont="1" applyFill="1" applyBorder="1" applyAlignment="1">
      <alignment horizontal="center" vertical="center" wrapText="1"/>
    </xf>
    <xf numFmtId="0" fontId="89" fillId="0" borderId="0" xfId="0" applyFont="1" applyFill="1" applyBorder="1" applyAlignment="1">
      <alignment horizontal="left" indent="1"/>
    </xf>
    <xf numFmtId="0" fontId="73" fillId="34" borderId="10" xfId="0" applyFont="1" applyFill="1" applyBorder="1" applyAlignment="1" applyProtection="1">
      <alignment horizontal="center" vertical="center"/>
      <protection locked="0"/>
    </xf>
    <xf numFmtId="0" fontId="75" fillId="0" borderId="0" xfId="0" applyFont="1" applyAlignment="1">
      <alignment horizontal="center" vertical="center"/>
    </xf>
    <xf numFmtId="0" fontId="73" fillId="0" borderId="0" xfId="0" applyFont="1" applyAlignment="1">
      <alignment horizontal="center" vertical="center"/>
    </xf>
    <xf numFmtId="0" fontId="73" fillId="0" borderId="0" xfId="0" applyFont="1" applyAlignment="1" applyProtection="1">
      <alignment horizontal="center" vertical="center"/>
      <protection locked="0"/>
    </xf>
    <xf numFmtId="0" fontId="74" fillId="0" borderId="0" xfId="0" applyFont="1" applyAlignment="1">
      <alignment/>
    </xf>
    <xf numFmtId="0" fontId="90" fillId="0" borderId="0" xfId="0" applyFont="1" applyAlignment="1">
      <alignment horizontal="center"/>
    </xf>
    <xf numFmtId="0" fontId="90" fillId="0" borderId="0" xfId="0" applyFont="1" applyAlignment="1">
      <alignment/>
    </xf>
    <xf numFmtId="0" fontId="86" fillId="0" borderId="0" xfId="0" applyFont="1" applyAlignment="1">
      <alignment horizontal="left" indent="1"/>
    </xf>
    <xf numFmtId="0" fontId="73" fillId="34" borderId="0" xfId="0" applyFont="1" applyFill="1" applyAlignment="1">
      <alignment/>
    </xf>
    <xf numFmtId="0" fontId="85" fillId="34" borderId="10" xfId="0" applyFont="1" applyFill="1" applyBorder="1" applyAlignment="1">
      <alignment horizontal="center"/>
    </xf>
    <xf numFmtId="0" fontId="88" fillId="0" borderId="10" xfId="0" applyFont="1" applyBorder="1" applyAlignment="1">
      <alignment horizontal="left" indent="1"/>
    </xf>
    <xf numFmtId="0" fontId="88" fillId="0" borderId="10" xfId="0" applyFont="1" applyBorder="1" applyAlignment="1">
      <alignment horizontal="center"/>
    </xf>
    <xf numFmtId="0" fontId="88" fillId="34" borderId="10" xfId="0" applyFont="1" applyFill="1" applyBorder="1" applyAlignment="1">
      <alignment horizontal="center" vertical="center"/>
    </xf>
    <xf numFmtId="0" fontId="85" fillId="34" borderId="10" xfId="0" applyFont="1" applyFill="1" applyBorder="1" applyAlignment="1">
      <alignment horizontal="center" vertical="center"/>
    </xf>
    <xf numFmtId="0" fontId="85" fillId="34" borderId="10" xfId="0" applyFont="1" applyFill="1" applyBorder="1" applyAlignment="1">
      <alignment vertical="center"/>
    </xf>
    <xf numFmtId="0" fontId="88" fillId="34" borderId="10" xfId="0" applyFont="1" applyFill="1" applyBorder="1" applyAlignment="1">
      <alignment horizontal="center" vertical="center" wrapText="1"/>
    </xf>
    <xf numFmtId="0" fontId="91" fillId="35" borderId="10" xfId="0" applyFont="1" applyFill="1" applyBorder="1" applyAlignment="1">
      <alignment horizontal="center" vertical="center"/>
    </xf>
    <xf numFmtId="0" fontId="85" fillId="35" borderId="10" xfId="0" applyFont="1" applyFill="1" applyBorder="1" applyAlignment="1">
      <alignment horizontal="center" vertical="center"/>
    </xf>
    <xf numFmtId="0" fontId="90" fillId="0" borderId="0" xfId="0" applyFont="1" applyAlignment="1">
      <alignment horizontal="left" indent="1"/>
    </xf>
    <xf numFmtId="0" fontId="90" fillId="0" borderId="10" xfId="0" applyFont="1" applyBorder="1" applyAlignment="1">
      <alignment horizontal="left" indent="1"/>
    </xf>
    <xf numFmtId="0" fontId="86" fillId="0" borderId="0" xfId="0" applyFont="1" applyAlignment="1">
      <alignment horizontal="center"/>
    </xf>
    <xf numFmtId="0" fontId="86" fillId="0" borderId="10" xfId="0" applyFont="1" applyBorder="1" applyAlignment="1">
      <alignment horizontal="center"/>
    </xf>
    <xf numFmtId="0" fontId="90" fillId="35" borderId="12" xfId="0" applyFont="1" applyFill="1" applyBorder="1" applyAlignment="1">
      <alignment horizontal="center"/>
    </xf>
    <xf numFmtId="0" fontId="86" fillId="35" borderId="0" xfId="0" applyFont="1" applyFill="1" applyAlignment="1">
      <alignment/>
    </xf>
    <xf numFmtId="0" fontId="90" fillId="35" borderId="14" xfId="0" applyFont="1" applyFill="1" applyBorder="1" applyAlignment="1">
      <alignment horizontal="center" vertical="center"/>
    </xf>
    <xf numFmtId="0" fontId="86" fillId="0" borderId="10" xfId="0" applyFont="1" applyBorder="1" applyAlignment="1">
      <alignment horizontal="center" vertical="center" wrapText="1"/>
    </xf>
    <xf numFmtId="0" fontId="86" fillId="0" borderId="10" xfId="0" applyFont="1" applyBorder="1" applyAlignment="1">
      <alignment/>
    </xf>
    <xf numFmtId="0" fontId="86" fillId="34" borderId="10" xfId="0" applyFont="1" applyFill="1" applyBorder="1" applyAlignment="1">
      <alignment horizontal="center"/>
    </xf>
    <xf numFmtId="0" fontId="86" fillId="34" borderId="10" xfId="0" applyFont="1" applyFill="1" applyBorder="1" applyAlignment="1">
      <alignment/>
    </xf>
    <xf numFmtId="0" fontId="86" fillId="0" borderId="10" xfId="0" applyFont="1" applyBorder="1" applyAlignment="1">
      <alignment horizontal="center" vertical="center"/>
    </xf>
    <xf numFmtId="0" fontId="86" fillId="0" borderId="10" xfId="0" applyFont="1" applyBorder="1" applyAlignment="1">
      <alignment vertical="center"/>
    </xf>
    <xf numFmtId="0" fontId="92" fillId="0" borderId="0" xfId="0" applyFont="1" applyAlignment="1">
      <alignment/>
    </xf>
    <xf numFmtId="0" fontId="90" fillId="35" borderId="0" xfId="0" applyFont="1" applyFill="1" applyAlignment="1">
      <alignment horizontal="center"/>
    </xf>
    <xf numFmtId="0" fontId="78" fillId="0" borderId="10" xfId="0" applyFont="1" applyBorder="1" applyAlignment="1">
      <alignment horizontal="left" indent="1"/>
    </xf>
    <xf numFmtId="0" fontId="74" fillId="0" borderId="10" xfId="0" applyFont="1" applyBorder="1" applyAlignment="1">
      <alignment horizontal="center"/>
    </xf>
    <xf numFmtId="0" fontId="93" fillId="0" borderId="10" xfId="0" applyFont="1" applyBorder="1" applyAlignment="1">
      <alignment horizontal="left" vertical="center" wrapText="1" indent="1"/>
    </xf>
    <xf numFmtId="0" fontId="74" fillId="0" borderId="10" xfId="0" applyFont="1" applyBorder="1" applyAlignment="1">
      <alignment horizontal="center" wrapText="1"/>
    </xf>
    <xf numFmtId="0" fontId="94" fillId="0" borderId="10" xfId="0" applyFont="1" applyBorder="1" applyAlignment="1">
      <alignment horizontal="center" wrapText="1"/>
    </xf>
    <xf numFmtId="0" fontId="75" fillId="0" borderId="10" xfId="0" applyFont="1" applyBorder="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horizontal="left" indent="1"/>
    </xf>
    <xf numFmtId="0" fontId="73" fillId="34" borderId="0" xfId="0" applyFont="1" applyFill="1" applyAlignment="1" quotePrefix="1">
      <alignment/>
    </xf>
    <xf numFmtId="0" fontId="95" fillId="0" borderId="0" xfId="0" applyFont="1" applyAlignment="1">
      <alignment/>
    </xf>
    <xf numFmtId="0" fontId="74" fillId="0" borderId="0" xfId="0" applyFont="1" applyAlignment="1">
      <alignment horizontal="center" vertical="center"/>
    </xf>
    <xf numFmtId="0" fontId="90" fillId="0" borderId="10" xfId="0" applyFont="1" applyBorder="1" applyAlignment="1">
      <alignment horizontal="center"/>
    </xf>
    <xf numFmtId="0" fontId="90" fillId="0" borderId="10" xfId="0" applyFont="1" applyBorder="1" applyAlignment="1">
      <alignment/>
    </xf>
    <xf numFmtId="0" fontId="86" fillId="35" borderId="10" xfId="0" applyFont="1" applyFill="1" applyBorder="1" applyAlignment="1">
      <alignment horizontal="center"/>
    </xf>
    <xf numFmtId="0" fontId="86" fillId="34" borderId="10" xfId="0" applyFont="1" applyFill="1" applyBorder="1" applyAlignment="1">
      <alignment horizontal="left" indent="1"/>
    </xf>
    <xf numFmtId="0" fontId="86" fillId="34" borderId="15" xfId="0" applyFont="1" applyFill="1" applyBorder="1" applyAlignment="1">
      <alignment horizontal="center"/>
    </xf>
    <xf numFmtId="0" fontId="96" fillId="0" borderId="0" xfId="0" applyFont="1" applyAlignment="1">
      <alignment/>
    </xf>
    <xf numFmtId="0" fontId="90" fillId="0" borderId="0" xfId="0" applyFont="1" applyAlignment="1">
      <alignment horizontal="left" indent="22"/>
    </xf>
    <xf numFmtId="0" fontId="97" fillId="0" borderId="0" xfId="0" applyFont="1" applyAlignment="1">
      <alignment/>
    </xf>
    <xf numFmtId="0" fontId="81" fillId="33" borderId="0" xfId="0" applyFont="1" applyFill="1" applyBorder="1" applyAlignment="1">
      <alignment horizontal="left" indent="2"/>
    </xf>
    <xf numFmtId="0" fontId="98" fillId="33" borderId="0" xfId="0" applyFont="1" applyFill="1" applyBorder="1" applyAlignment="1">
      <alignment horizontal="left" indent="2"/>
    </xf>
    <xf numFmtId="0" fontId="78" fillId="33" borderId="0" xfId="0" applyFont="1" applyFill="1" applyAlignment="1">
      <alignment horizontal="center"/>
    </xf>
    <xf numFmtId="0" fontId="98" fillId="33" borderId="0" xfId="0" applyFont="1" applyFill="1" applyAlignment="1">
      <alignment horizontal="left"/>
    </xf>
    <xf numFmtId="0" fontId="98" fillId="33" borderId="0" xfId="0" applyFont="1" applyFill="1" applyAlignment="1">
      <alignment horizontal="left" indent="1"/>
    </xf>
    <xf numFmtId="0" fontId="99" fillId="33" borderId="0" xfId="0" applyFont="1" applyFill="1" applyBorder="1" applyAlignment="1">
      <alignment/>
    </xf>
    <xf numFmtId="0" fontId="100" fillId="33" borderId="0" xfId="0" applyFont="1" applyFill="1" applyAlignment="1">
      <alignment/>
    </xf>
    <xf numFmtId="0" fontId="100" fillId="33" borderId="0" xfId="0" applyFont="1" applyFill="1" applyAlignment="1">
      <alignment horizontal="center"/>
    </xf>
    <xf numFmtId="0" fontId="98" fillId="33" borderId="0" xfId="0" applyFont="1" applyFill="1" applyAlignment="1">
      <alignment vertical="top"/>
    </xf>
    <xf numFmtId="0" fontId="98" fillId="33" borderId="0" xfId="0" applyFont="1" applyFill="1" applyAlignment="1">
      <alignment horizontal="left" vertical="top" indent="1"/>
    </xf>
    <xf numFmtId="0" fontId="90" fillId="0" borderId="10" xfId="0" applyFont="1" applyBorder="1" applyAlignment="1">
      <alignment horizontal="center" vertical="center" wrapText="1"/>
    </xf>
    <xf numFmtId="0" fontId="90" fillId="0" borderId="10" xfId="0" applyFont="1" applyBorder="1" applyAlignment="1">
      <alignment horizontal="center" vertical="center"/>
    </xf>
    <xf numFmtId="0" fontId="90" fillId="0" borderId="10" xfId="0" applyFont="1" applyBorder="1" applyAlignment="1">
      <alignment horizontal="left" indent="4"/>
    </xf>
    <xf numFmtId="0" fontId="79" fillId="33" borderId="0" xfId="0" applyFont="1" applyFill="1" applyAlignment="1">
      <alignment horizontal="center"/>
    </xf>
    <xf numFmtId="0" fontId="79" fillId="33" borderId="0" xfId="0" applyFont="1" applyFill="1" applyAlignment="1">
      <alignment horizontal="left" indent="1"/>
    </xf>
    <xf numFmtId="0" fontId="101" fillId="33" borderId="0" xfId="0" applyFont="1" applyFill="1" applyBorder="1" applyAlignment="1">
      <alignment/>
    </xf>
    <xf numFmtId="0" fontId="79" fillId="33" borderId="0" xfId="0" applyFont="1" applyFill="1" applyAlignment="1">
      <alignment horizontal="left"/>
    </xf>
    <xf numFmtId="0" fontId="98" fillId="33" borderId="0" xfId="0" applyFont="1" applyFill="1" applyAlignment="1" quotePrefix="1">
      <alignment vertical="top"/>
    </xf>
    <xf numFmtId="0" fontId="100" fillId="33" borderId="0" xfId="0" applyFont="1" applyFill="1" applyAlignment="1" quotePrefix="1">
      <alignment/>
    </xf>
    <xf numFmtId="0" fontId="30" fillId="33" borderId="0" xfId="0" applyFont="1" applyFill="1" applyAlignment="1">
      <alignment vertical="top"/>
    </xf>
    <xf numFmtId="0" fontId="79" fillId="33" borderId="0" xfId="0" applyFont="1" applyFill="1" applyAlignment="1">
      <alignment/>
    </xf>
    <xf numFmtId="0" fontId="100" fillId="33" borderId="0" xfId="0" applyFont="1" applyFill="1" applyAlignment="1">
      <alignment horizontal="left" indent="1"/>
    </xf>
    <xf numFmtId="0" fontId="31" fillId="0" borderId="0" xfId="0" applyFont="1" applyAlignment="1">
      <alignment vertical="center"/>
    </xf>
    <xf numFmtId="0" fontId="61" fillId="33" borderId="0" xfId="45" applyFill="1" applyAlignment="1">
      <alignment/>
    </xf>
    <xf numFmtId="0" fontId="98" fillId="33" borderId="0" xfId="0" applyFont="1" applyFill="1" applyAlignment="1">
      <alignment/>
    </xf>
    <xf numFmtId="0" fontId="38" fillId="35" borderId="0" xfId="0" applyFont="1" applyFill="1" applyBorder="1" applyAlignment="1">
      <alignment horizontal="left" indent="1"/>
    </xf>
    <xf numFmtId="0" fontId="31" fillId="35" borderId="0" xfId="0" applyFont="1" applyFill="1" applyAlignment="1">
      <alignment horizontal="center"/>
    </xf>
    <xf numFmtId="0" fontId="31" fillId="35" borderId="0" xfId="0" applyFont="1" applyFill="1" applyAlignment="1">
      <alignment/>
    </xf>
    <xf numFmtId="0" fontId="31" fillId="35" borderId="0" xfId="0" applyFont="1" applyFill="1" applyBorder="1" applyAlignment="1">
      <alignment horizontal="left" indent="2"/>
    </xf>
    <xf numFmtId="0" fontId="101" fillId="33" borderId="16" xfId="0" applyFont="1" applyFill="1" applyBorder="1" applyAlignment="1">
      <alignment horizontal="right"/>
    </xf>
    <xf numFmtId="0" fontId="79" fillId="33" borderId="0" xfId="0" applyFont="1" applyFill="1" applyAlignment="1">
      <alignment horizontal="right"/>
    </xf>
    <xf numFmtId="0" fontId="31" fillId="35" borderId="10" xfId="0" applyFont="1" applyFill="1" applyBorder="1" applyAlignment="1">
      <alignment horizontal="center"/>
    </xf>
    <xf numFmtId="0" fontId="39" fillId="35" borderId="0" xfId="0" applyFont="1" applyFill="1" applyBorder="1" applyAlignment="1">
      <alignment horizontal="center"/>
    </xf>
    <xf numFmtId="0" fontId="31" fillId="35" borderId="10" xfId="0" applyFont="1" applyFill="1" applyBorder="1" applyAlignment="1">
      <alignment/>
    </xf>
    <xf numFmtId="0" fontId="31" fillId="35" borderId="10" xfId="0" applyFont="1" applyFill="1" applyBorder="1" applyAlignment="1">
      <alignment horizontal="left" indent="2"/>
    </xf>
    <xf numFmtId="0" fontId="31" fillId="36" borderId="10" xfId="0" applyFont="1" applyFill="1" applyBorder="1" applyAlignment="1">
      <alignment horizontal="center"/>
    </xf>
    <xf numFmtId="0" fontId="38" fillId="35" borderId="10" xfId="0" applyFont="1" applyFill="1" applyBorder="1" applyAlignment="1">
      <alignment horizontal="center"/>
    </xf>
    <xf numFmtId="0" fontId="38" fillId="35" borderId="10" xfId="0" applyFont="1" applyFill="1" applyBorder="1" applyAlignment="1" quotePrefix="1">
      <alignment horizontal="center"/>
    </xf>
    <xf numFmtId="0" fontId="38" fillId="35" borderId="0" xfId="0" applyFont="1" applyFill="1" applyAlignment="1">
      <alignment/>
    </xf>
    <xf numFmtId="0" fontId="98" fillId="33" borderId="0" xfId="0" applyFont="1" applyFill="1" applyAlignment="1">
      <alignment horizontal="left" indent="1"/>
    </xf>
    <xf numFmtId="0" fontId="78" fillId="33" borderId="0" xfId="0" applyFont="1" applyFill="1" applyAlignment="1">
      <alignment horizontal="center"/>
    </xf>
    <xf numFmtId="0" fontId="78" fillId="33" borderId="0" xfId="0" applyFont="1" applyFill="1" applyAlignment="1">
      <alignment horizontal="center"/>
    </xf>
    <xf numFmtId="0" fontId="98" fillId="33" borderId="0" xfId="0" applyFont="1" applyFill="1" applyAlignment="1">
      <alignment horizontal="left" indent="1"/>
    </xf>
    <xf numFmtId="3" fontId="98" fillId="33" borderId="0" xfId="0" applyNumberFormat="1" applyFont="1" applyFill="1" applyAlignment="1">
      <alignment horizontal="center"/>
    </xf>
    <xf numFmtId="0" fontId="80" fillId="33" borderId="0" xfId="0" applyFont="1" applyFill="1" applyBorder="1" applyAlignment="1">
      <alignment horizontal="left" indent="1"/>
    </xf>
    <xf numFmtId="0" fontId="79" fillId="33" borderId="0" xfId="0" applyFont="1" applyFill="1" applyAlignment="1">
      <alignment horizontal="center"/>
    </xf>
    <xf numFmtId="0" fontId="78" fillId="33" borderId="0" xfId="0" applyFont="1" applyFill="1" applyAlignment="1">
      <alignment horizontal="center"/>
    </xf>
    <xf numFmtId="0" fontId="98" fillId="33" borderId="0" xfId="0" applyFont="1" applyFill="1" applyAlignment="1">
      <alignment horizontal="left" indent="1"/>
    </xf>
    <xf numFmtId="0" fontId="102" fillId="33" borderId="0" xfId="0" applyFont="1" applyFill="1" applyAlignment="1">
      <alignment horizontal="center" vertical="center"/>
    </xf>
    <xf numFmtId="0" fontId="103" fillId="33" borderId="0" xfId="0" applyFont="1" applyFill="1" applyBorder="1" applyAlignment="1">
      <alignment horizontal="left" indent="1"/>
    </xf>
    <xf numFmtId="0" fontId="83" fillId="33" borderId="0" xfId="0" applyFont="1" applyFill="1" applyBorder="1" applyAlignment="1">
      <alignment horizontal="center"/>
    </xf>
    <xf numFmtId="0" fontId="98" fillId="33" borderId="0" xfId="0" applyFont="1" applyFill="1" applyAlignment="1">
      <alignment horizontal="left" vertical="top" indent="1"/>
    </xf>
    <xf numFmtId="0" fontId="100" fillId="33" borderId="0" xfId="0" applyFont="1" applyFill="1" applyAlignment="1">
      <alignment horizontal="left" wrapText="1" indent="1"/>
    </xf>
    <xf numFmtId="3" fontId="98" fillId="33" borderId="0" xfId="0" applyNumberFormat="1" applyFont="1" applyFill="1" applyAlignment="1">
      <alignment horizontal="center"/>
    </xf>
    <xf numFmtId="0" fontId="78" fillId="33" borderId="17" xfId="0" applyFont="1" applyFill="1" applyBorder="1" applyAlignment="1">
      <alignment horizontal="center"/>
    </xf>
    <xf numFmtId="3" fontId="78" fillId="33" borderId="0" xfId="0" applyNumberFormat="1" applyFont="1" applyFill="1" applyAlignment="1">
      <alignment horizontal="center"/>
    </xf>
    <xf numFmtId="3" fontId="100" fillId="33" borderId="18" xfId="0" applyNumberFormat="1" applyFont="1" applyFill="1" applyBorder="1" applyAlignment="1">
      <alignment horizontal="center"/>
    </xf>
    <xf numFmtId="3" fontId="100" fillId="33" borderId="19" xfId="0" applyNumberFormat="1" applyFont="1" applyFill="1" applyBorder="1" applyAlignment="1">
      <alignment horizontal="center"/>
    </xf>
    <xf numFmtId="0" fontId="88" fillId="34" borderId="15" xfId="0" applyFont="1" applyFill="1" applyBorder="1" applyAlignment="1">
      <alignment horizontal="center" vertical="center"/>
    </xf>
    <xf numFmtId="0" fontId="88" fillId="34" borderId="20" xfId="0" applyFont="1" applyFill="1" applyBorder="1" applyAlignment="1">
      <alignment horizontal="center" vertical="center"/>
    </xf>
    <xf numFmtId="0" fontId="88" fillId="34" borderId="21" xfId="0" applyFont="1" applyFill="1" applyBorder="1" applyAlignment="1">
      <alignment horizontal="center" vertical="center"/>
    </xf>
    <xf numFmtId="0" fontId="88" fillId="34" borderId="10" xfId="0" applyFont="1" applyFill="1" applyBorder="1" applyAlignment="1">
      <alignment horizontal="center" vertical="center"/>
    </xf>
    <xf numFmtId="0" fontId="90" fillId="0" borderId="10" xfId="0" applyFont="1" applyBorder="1" applyAlignment="1">
      <alignment horizontal="center"/>
    </xf>
    <xf numFmtId="0" fontId="90" fillId="0" borderId="0" xfId="0" applyFont="1" applyAlignment="1">
      <alignment horizontal="center" vertical="center" wrapText="1"/>
    </xf>
    <xf numFmtId="0" fontId="32" fillId="34" borderId="10" xfId="0" applyFont="1" applyFill="1" applyBorder="1" applyAlignment="1">
      <alignment horizontal="left" vertical="top" wrapText="1"/>
    </xf>
    <xf numFmtId="0" fontId="86" fillId="34" borderId="15" xfId="0" applyFont="1" applyFill="1" applyBorder="1" applyAlignment="1">
      <alignment horizontal="left"/>
    </xf>
    <xf numFmtId="0" fontId="86" fillId="34" borderId="20" xfId="0" applyFont="1" applyFill="1" applyBorder="1" applyAlignment="1">
      <alignment horizontal="left"/>
    </xf>
    <xf numFmtId="0" fontId="86" fillId="34" borderId="21" xfId="0" applyFont="1" applyFill="1" applyBorder="1" applyAlignment="1">
      <alignment horizontal="left"/>
    </xf>
    <xf numFmtId="0" fontId="86" fillId="34" borderId="10" xfId="0" applyFont="1" applyFill="1" applyBorder="1" applyAlignment="1">
      <alignment horizontal="left"/>
    </xf>
    <xf numFmtId="0" fontId="86" fillId="34" borderId="0" xfId="0" applyFont="1" applyFill="1" applyAlignment="1">
      <alignment horizontal="left"/>
    </xf>
    <xf numFmtId="0" fontId="90" fillId="0" borderId="0" xfId="0" applyFont="1" applyAlignment="1">
      <alignment horizontal="center"/>
    </xf>
    <xf numFmtId="0" fontId="86" fillId="0" borderId="0" xfId="0" applyFont="1" applyAlignment="1">
      <alignment horizontal="right"/>
    </xf>
    <xf numFmtId="0" fontId="90" fillId="0" borderId="10" xfId="0" applyFont="1" applyBorder="1" applyAlignment="1">
      <alignment horizontal="center" vertical="center"/>
    </xf>
    <xf numFmtId="0" fontId="90" fillId="0" borderId="10" xfId="0" applyFont="1" applyBorder="1" applyAlignment="1">
      <alignment horizont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228600</xdr:colOff>
      <xdr:row>13</xdr:row>
      <xdr:rowOff>152400</xdr:rowOff>
    </xdr:to>
    <xdr:pic>
      <xdr:nvPicPr>
        <xdr:cNvPr id="1" name="Image 4"/>
        <xdr:cNvPicPr preferRelativeResize="1">
          <a:picLocks noChangeAspect="1"/>
        </xdr:cNvPicPr>
      </xdr:nvPicPr>
      <xdr:blipFill>
        <a:blip r:embed="rId1"/>
        <a:stretch>
          <a:fillRect/>
        </a:stretch>
      </xdr:blipFill>
      <xdr:spPr>
        <a:xfrm>
          <a:off x="9525" y="19050"/>
          <a:ext cx="2409825" cy="238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oyaumesoublies.com/oghma/bibliotheque/cap~Compagnon_divin" TargetMode="External" /><Relationship Id="rId2" Type="http://schemas.openxmlformats.org/officeDocument/2006/relationships/hyperlink" Target="https://www.royaumesoublies.com/oghma/bibliotheque/Incantatrix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H225"/>
  <sheetViews>
    <sheetView tabSelected="1" zoomScalePageLayoutView="0" workbookViewId="0" topLeftCell="A156">
      <selection activeCell="A185" sqref="A185:D185"/>
    </sheetView>
  </sheetViews>
  <sheetFormatPr defaultColWidth="11.421875" defaultRowHeight="15"/>
  <cols>
    <col min="1" max="1" width="26.7109375" style="13" customWidth="1"/>
    <col min="2" max="3" width="6.140625" style="16" customWidth="1"/>
    <col min="4" max="4" width="4.8515625" style="13" customWidth="1"/>
    <col min="5" max="5" width="27.7109375" style="13" customWidth="1"/>
    <col min="6" max="6" width="5.8515625" style="16" customWidth="1"/>
    <col min="7" max="7" width="6.28125" style="16" customWidth="1"/>
    <col min="8" max="8" width="2.8515625" style="13" customWidth="1"/>
    <col min="9" max="16384" width="11.57421875" style="13" customWidth="1"/>
  </cols>
  <sheetData>
    <row r="1" spans="1:7" ht="13.5">
      <c r="A1" s="16"/>
      <c r="E1" s="145" t="s">
        <v>187</v>
      </c>
      <c r="F1" s="145"/>
      <c r="G1" s="145"/>
    </row>
    <row r="2" spans="5:7" ht="13.5">
      <c r="E2" s="145"/>
      <c r="F2" s="145"/>
      <c r="G2" s="145"/>
    </row>
    <row r="3" spans="5:7" ht="13.5">
      <c r="E3" s="145"/>
      <c r="F3" s="145"/>
      <c r="G3" s="145"/>
    </row>
    <row r="4" spans="5:7" ht="13.5">
      <c r="E4" s="146" t="s">
        <v>190</v>
      </c>
      <c r="F4" s="146"/>
      <c r="G4" s="24"/>
    </row>
    <row r="5" spans="5:6" ht="13.5">
      <c r="E5" s="23" t="s">
        <v>42</v>
      </c>
      <c r="F5" s="19">
        <v>6</v>
      </c>
    </row>
    <row r="6" spans="5:6" ht="13.5">
      <c r="E6" s="23" t="s">
        <v>43</v>
      </c>
      <c r="F6" s="19">
        <v>10</v>
      </c>
    </row>
    <row r="7" spans="5:6" ht="13.5">
      <c r="E7" s="23" t="s">
        <v>44</v>
      </c>
      <c r="F7" s="19">
        <v>2</v>
      </c>
    </row>
    <row r="8" spans="5:6" ht="13.5">
      <c r="E8" s="26" t="s">
        <v>0</v>
      </c>
      <c r="F8" s="25">
        <f>SUM(F5:F7)</f>
        <v>18</v>
      </c>
    </row>
    <row r="9" ht="13.5">
      <c r="E9" s="31" t="s">
        <v>189</v>
      </c>
    </row>
    <row r="10" ht="13.5">
      <c r="E10" s="31" t="s">
        <v>192</v>
      </c>
    </row>
    <row r="11" ht="13.5">
      <c r="E11" s="32" t="s">
        <v>191</v>
      </c>
    </row>
    <row r="16" spans="1:7" ht="18">
      <c r="A16" s="147" t="s">
        <v>164</v>
      </c>
      <c r="B16" s="147"/>
      <c r="C16" s="147"/>
      <c r="D16" s="147"/>
      <c r="E16" s="147"/>
      <c r="F16" s="147"/>
      <c r="G16" s="147"/>
    </row>
    <row r="17" spans="1:7" ht="13.5">
      <c r="A17" s="14"/>
      <c r="B17" s="15"/>
      <c r="C17" s="15"/>
      <c r="D17" s="14"/>
      <c r="E17" s="14"/>
      <c r="F17" s="15"/>
      <c r="G17" s="15"/>
    </row>
    <row r="18" spans="1:7" ht="13.5">
      <c r="A18" s="29" t="str">
        <f>Compétences!B2</f>
        <v>INTELLIGENCE</v>
      </c>
      <c r="B18" s="18">
        <f>Caractéristiques!B6</f>
        <v>24</v>
      </c>
      <c r="C18" s="126">
        <f>Caractéristiques!N6</f>
        <v>7</v>
      </c>
      <c r="D18" s="14"/>
      <c r="E18" s="17" t="str">
        <f>Compétences!B19</f>
        <v>SAGESSE</v>
      </c>
      <c r="F18" s="18">
        <f>Caractéristiques!B7</f>
        <v>11</v>
      </c>
      <c r="G18" s="126">
        <f>Caractéristiques!N7</f>
        <v>0</v>
      </c>
    </row>
    <row r="19" spans="1:7" ht="13.5">
      <c r="A19" s="22" t="str">
        <f>Compétences!B3</f>
        <v>Art de la magie</v>
      </c>
      <c r="B19" s="19">
        <f>Compétences!C3</f>
        <v>32</v>
      </c>
      <c r="C19" s="15"/>
      <c r="D19" s="14"/>
      <c r="E19" s="20" t="str">
        <f>Compétences!B20</f>
        <v>Perception</v>
      </c>
      <c r="F19" s="19">
        <f>Compétences!C20</f>
        <v>9</v>
      </c>
      <c r="G19" s="15"/>
    </row>
    <row r="20" spans="1:7" ht="13.5">
      <c r="A20" s="22" t="str">
        <f>Compétences!B4</f>
        <v>C. Architecture et ingénierie </v>
      </c>
      <c r="B20" s="19">
        <f>Compétences!C4</f>
        <v>12</v>
      </c>
      <c r="C20" s="15"/>
      <c r="D20" s="14"/>
      <c r="E20" s="20" t="str">
        <f>Compétences!B21</f>
        <v>Premier secours </v>
      </c>
      <c r="F20" s="19">
        <f>Compétences!C21</f>
        <v>9</v>
      </c>
      <c r="G20" s="15"/>
    </row>
    <row r="21" spans="1:7" ht="13.5">
      <c r="A21" s="22" t="str">
        <f>Compétences!B5</f>
        <v>C. Exploration souterraine </v>
      </c>
      <c r="B21" s="19">
        <f>Compétences!C5</f>
        <v>16</v>
      </c>
      <c r="C21" s="15"/>
      <c r="D21" s="14"/>
      <c r="E21" s="20" t="str">
        <f>Compétences!B22</f>
        <v>Psychologie</v>
      </c>
      <c r="F21" s="19">
        <f>Compétences!C22</f>
        <v>11</v>
      </c>
      <c r="G21" s="15"/>
    </row>
    <row r="22" spans="1:7" ht="13.5">
      <c r="A22" s="22" t="str">
        <f>Compétences!B6</f>
        <v>C. Folklore local </v>
      </c>
      <c r="B22" s="19">
        <f>Compétences!C6</f>
        <v>12</v>
      </c>
      <c r="C22" s="15"/>
      <c r="D22" s="14"/>
      <c r="E22" s="20" t="str">
        <f>Compétences!B23</f>
        <v>Survie</v>
      </c>
      <c r="F22" s="19">
        <f>Compétences!C23</f>
        <v>1</v>
      </c>
      <c r="G22" s="15"/>
    </row>
    <row r="23" spans="1:7" ht="13.5">
      <c r="A23" s="22" t="str">
        <f>Compétences!B7</f>
        <v>C. Géographie</v>
      </c>
      <c r="B23" s="19">
        <f>Compétences!C7</f>
        <v>12</v>
      </c>
      <c r="C23" s="15"/>
      <c r="D23" s="14"/>
      <c r="E23" s="14"/>
      <c r="F23" s="15"/>
      <c r="G23" s="15"/>
    </row>
    <row r="24" spans="1:7" ht="13.5">
      <c r="A24" s="22" t="str">
        <f>Compétences!B8</f>
        <v>C. Histoire </v>
      </c>
      <c r="B24" s="19">
        <f>Compétences!C8</f>
        <v>21</v>
      </c>
      <c r="C24" s="15"/>
      <c r="D24" s="14"/>
      <c r="E24" s="17" t="str">
        <f>Compétences!B26</f>
        <v>CHARISME</v>
      </c>
      <c r="F24" s="18">
        <f>Caractéristiques!B8</f>
        <v>30</v>
      </c>
      <c r="G24" s="126">
        <f>Caractéristiques!N8</f>
        <v>10</v>
      </c>
    </row>
    <row r="25" spans="1:7" ht="13.5">
      <c r="A25" s="22" t="str">
        <f>Compétences!B9</f>
        <v>C. Mystères </v>
      </c>
      <c r="B25" s="19">
        <f>Compétences!C9</f>
        <v>32</v>
      </c>
      <c r="C25" s="15"/>
      <c r="D25" s="14"/>
      <c r="E25" s="20" t="str">
        <f>Compétences!B27</f>
        <v>Déguisement</v>
      </c>
      <c r="F25" s="19">
        <f>Compétences!C27</f>
        <v>11</v>
      </c>
      <c r="G25" s="15"/>
    </row>
    <row r="26" spans="1:7" ht="13.5">
      <c r="A26" s="22" t="str">
        <f>Compétences!B10</f>
        <v>C. Nature</v>
      </c>
      <c r="B26" s="19">
        <f>Compétences!C10</f>
        <v>27</v>
      </c>
      <c r="C26" s="15"/>
      <c r="D26" s="14"/>
      <c r="E26" s="20" t="str">
        <f>Compétences!B28</f>
        <v>Dressage</v>
      </c>
      <c r="F26" s="19">
        <f>Compétences!C28</f>
        <v>11</v>
      </c>
      <c r="G26" s="15"/>
    </row>
    <row r="27" spans="1:7" ht="13.5">
      <c r="A27" s="22" t="str">
        <f>Compétences!B11</f>
        <v>C. Noblesse et royauté </v>
      </c>
      <c r="B27" s="19">
        <f>Compétences!C11</f>
        <v>12</v>
      </c>
      <c r="C27" s="15"/>
      <c r="D27" s="14"/>
      <c r="E27" s="20" t="str">
        <f>Compétences!B29</f>
        <v>Intimidation</v>
      </c>
      <c r="F27" s="19">
        <f>Compétences!C29</f>
        <v>15</v>
      </c>
      <c r="G27" s="15"/>
    </row>
    <row r="28" spans="1:7" ht="13.5">
      <c r="A28" s="22" t="str">
        <f>Compétences!B12</f>
        <v>C. Plans </v>
      </c>
      <c r="B28" s="19">
        <f>Compétences!C12</f>
        <v>21</v>
      </c>
      <c r="C28" s="15"/>
      <c r="D28" s="14"/>
      <c r="E28" s="20" t="str">
        <f>Compétences!B30</f>
        <v>Représentation danse</v>
      </c>
      <c r="F28" s="19">
        <f>Compétences!C30</f>
        <v>24</v>
      </c>
      <c r="G28" s="15"/>
    </row>
    <row r="29" spans="1:7" ht="13.5">
      <c r="A29" s="22" t="str">
        <f>Compétences!B13</f>
        <v>C. Religion </v>
      </c>
      <c r="B29" s="19">
        <f>Compétences!C13</f>
        <v>21</v>
      </c>
      <c r="C29" s="15"/>
      <c r="D29" s="14"/>
      <c r="E29" s="20" t="str">
        <f>Compétences!B31</f>
        <v>Représentation chant</v>
      </c>
      <c r="F29" s="19">
        <f>Compétences!C31</f>
        <v>11</v>
      </c>
      <c r="G29" s="15"/>
    </row>
    <row r="30" spans="1:7" ht="13.5">
      <c r="A30" s="22" t="str">
        <f>Compétences!B14</f>
        <v>Estimation</v>
      </c>
      <c r="B30" s="19">
        <f>Compétences!C14</f>
        <v>8</v>
      </c>
      <c r="C30" s="15"/>
      <c r="D30" s="14"/>
      <c r="E30" s="20" t="str">
        <f>Compétences!B32</f>
        <v>Social</v>
      </c>
      <c r="F30" s="19">
        <f>Compétences!C32</f>
        <v>11</v>
      </c>
      <c r="G30" s="15"/>
    </row>
    <row r="31" spans="1:7" ht="13.5">
      <c r="A31" s="22" t="str">
        <f>Compétences!B15</f>
        <v>Linguistique</v>
      </c>
      <c r="B31" s="19">
        <f>Compétences!C15</f>
        <v>12</v>
      </c>
      <c r="C31" s="15"/>
      <c r="D31" s="14"/>
      <c r="E31" s="20" t="str">
        <f>Compétences!B33</f>
        <v>Tromperie</v>
      </c>
      <c r="F31" s="19">
        <f>Compétences!C33</f>
        <v>15</v>
      </c>
      <c r="G31" s="15"/>
    </row>
    <row r="32" spans="1:7" ht="13.5">
      <c r="A32" s="22" t="str">
        <f>Compétences!B16</f>
        <v>Métier (Alchimie)</v>
      </c>
      <c r="B32" s="19">
        <f>Compétences!C16</f>
        <v>12</v>
      </c>
      <c r="C32" s="15"/>
      <c r="D32" s="14"/>
      <c r="E32" s="20" t="str">
        <f>Compétences!B34</f>
        <v>Utilisation d’objet magique</v>
      </c>
      <c r="F32" s="19">
        <f>Compétences!C34</f>
        <v>15</v>
      </c>
      <c r="G32" s="15"/>
    </row>
    <row r="33" spans="1:7" ht="13.5">
      <c r="A33" s="14"/>
      <c r="B33" s="15"/>
      <c r="C33" s="15"/>
      <c r="D33" s="14"/>
      <c r="E33" s="14"/>
      <c r="F33" s="15"/>
      <c r="G33" s="15"/>
    </row>
    <row r="34" spans="1:7" ht="13.5">
      <c r="A34" s="29" t="str">
        <f>Compétences!B37</f>
        <v>DEXTERITE</v>
      </c>
      <c r="B34" s="18">
        <f>Caractéristiques!B5</f>
        <v>13</v>
      </c>
      <c r="C34" s="126">
        <f>Caractéristiques!N5</f>
        <v>1</v>
      </c>
      <c r="D34" s="27"/>
      <c r="E34" s="17" t="str">
        <f>Compétences!B45</f>
        <v>CONSTITUTION</v>
      </c>
      <c r="F34" s="18">
        <f>Caractéristiques!B4</f>
        <v>12</v>
      </c>
      <c r="G34" s="126">
        <f>Caractéristiques!N4</f>
        <v>1</v>
      </c>
    </row>
    <row r="35" spans="1:7" ht="13.5">
      <c r="A35" s="22" t="str">
        <f>Compétences!B38</f>
        <v>Agilité</v>
      </c>
      <c r="B35" s="19">
        <f>Compétences!C38</f>
        <v>6</v>
      </c>
      <c r="C35" s="15"/>
      <c r="D35" s="14"/>
      <c r="E35" s="20" t="str">
        <f>Compétences!B46</f>
        <v>Concentration</v>
      </c>
      <c r="F35" s="19">
        <f>Compétences!C46</f>
        <v>23</v>
      </c>
      <c r="G35" s="15"/>
    </row>
    <row r="36" spans="1:7" ht="13.5">
      <c r="A36" s="22" t="str">
        <f>Compétences!B39</f>
        <v>Equitation</v>
      </c>
      <c r="B36" s="19">
        <f>Compétences!C39</f>
        <v>2</v>
      </c>
      <c r="C36" s="15"/>
      <c r="D36" s="14"/>
      <c r="E36" s="14"/>
      <c r="F36" s="15"/>
      <c r="G36" s="15"/>
    </row>
    <row r="37" spans="1:8" ht="13.5">
      <c r="A37" s="22" t="str">
        <f>Compétences!B40</f>
        <v>Evasion</v>
      </c>
      <c r="B37" s="19">
        <f>Compétences!C40</f>
        <v>7</v>
      </c>
      <c r="C37" s="15"/>
      <c r="D37" s="14"/>
      <c r="E37" s="17" t="str">
        <f>Compétences!B49</f>
        <v>FORCE</v>
      </c>
      <c r="F37" s="18">
        <f>Caractéristiques!B3</f>
        <v>7</v>
      </c>
      <c r="G37" s="126">
        <f>Caractéristiques!N3</f>
        <v>-2</v>
      </c>
      <c r="H37" s="27"/>
    </row>
    <row r="38" spans="1:7" ht="13.5">
      <c r="A38" s="22" t="str">
        <f>Compétences!B41</f>
        <v>Furtivité</v>
      </c>
      <c r="B38" s="19">
        <f>Compétences!C41</f>
        <v>6</v>
      </c>
      <c r="C38" s="15"/>
      <c r="D38" s="14"/>
      <c r="E38" s="20" t="str">
        <f>Compétences!B50</f>
        <v>Athlétisme</v>
      </c>
      <c r="F38" s="19">
        <f>Compétences!C50</f>
        <v>-1</v>
      </c>
      <c r="G38" s="15"/>
    </row>
    <row r="39" spans="1:7" ht="13.5">
      <c r="A39" s="22" t="str">
        <f>Compétences!B42</f>
        <v>Maîtrise des cordes</v>
      </c>
      <c r="B39" s="19">
        <f>Compétences!C42</f>
        <v>2</v>
      </c>
      <c r="C39" s="15"/>
      <c r="D39" s="14"/>
      <c r="E39" s="20" t="str">
        <f>Compétences!B51</f>
        <v>Natation</v>
      </c>
      <c r="F39" s="19">
        <f>Compétences!C51</f>
        <v>7</v>
      </c>
      <c r="G39" s="15"/>
    </row>
    <row r="41" spans="1:7" ht="18">
      <c r="A41" s="147" t="s">
        <v>357</v>
      </c>
      <c r="B41" s="147"/>
      <c r="C41" s="147"/>
      <c r="D41" s="147"/>
      <c r="E41" s="147"/>
      <c r="F41" s="147"/>
      <c r="G41" s="147"/>
    </row>
    <row r="42" spans="1:7" ht="18">
      <c r="A42" s="127" t="s">
        <v>355</v>
      </c>
      <c r="B42" s="28"/>
      <c r="C42" s="28"/>
      <c r="D42" s="28"/>
      <c r="E42" s="28"/>
      <c r="F42" s="28"/>
      <c r="G42" s="28"/>
    </row>
    <row r="43" spans="1:6" ht="13.5">
      <c r="A43" s="121">
        <f>Dons!B3</f>
        <v>1</v>
      </c>
      <c r="B43" s="121"/>
      <c r="C43" s="100" t="str">
        <f>Dons!C3</f>
        <v>Fée aquatique</v>
      </c>
      <c r="D43" s="100"/>
      <c r="E43" s="121"/>
      <c r="F43" s="13"/>
    </row>
    <row r="44" spans="1:6" ht="13.5">
      <c r="A44" s="121">
        <f>Dons!B4</f>
        <v>3</v>
      </c>
      <c r="B44" s="121"/>
      <c r="C44" s="100" t="str">
        <f>Dons!C4</f>
        <v>Volonté de fer</v>
      </c>
      <c r="D44" s="100"/>
      <c r="E44" s="121"/>
      <c r="F44" s="13"/>
    </row>
    <row r="45" spans="1:6" ht="13.5">
      <c r="A45" s="121">
        <f>Dons!B5</f>
        <v>6</v>
      </c>
      <c r="B45" s="121"/>
      <c r="C45" s="100" t="str">
        <f>Dons!C5</f>
        <v>Extension de durée</v>
      </c>
      <c r="D45" s="100"/>
      <c r="E45" s="121"/>
      <c r="F45" s="13"/>
    </row>
    <row r="46" spans="1:6" ht="13.5">
      <c r="A46" s="121">
        <f>Dons!B6</f>
        <v>9</v>
      </c>
      <c r="B46" s="121"/>
      <c r="C46" s="100" t="str">
        <f>Dons!C6</f>
        <v>Talent art de la magie</v>
      </c>
      <c r="D46" s="100"/>
      <c r="E46" s="121"/>
      <c r="F46" s="13"/>
    </row>
    <row r="47" spans="1:6" ht="13.5">
      <c r="A47" s="121">
        <f>Dons!B7</f>
        <v>12</v>
      </c>
      <c r="B47" s="121"/>
      <c r="C47" s="100" t="str">
        <f>Dons!C7</f>
        <v>Ecole renforcée transmutation</v>
      </c>
      <c r="D47" s="100"/>
      <c r="E47" s="121"/>
      <c r="F47" s="13"/>
    </row>
    <row r="48" spans="1:6" ht="13.5">
      <c r="A48" s="121">
        <f>Dons!B8</f>
        <v>15</v>
      </c>
      <c r="B48" s="121"/>
      <c r="C48" s="100" t="str">
        <f>Dons!C8</f>
        <v>Theurge arcanique (Chance de l'explorateur)</v>
      </c>
      <c r="D48" s="100"/>
      <c r="E48" s="121"/>
      <c r="F48" s="13"/>
    </row>
    <row r="49" spans="1:6" ht="13.5">
      <c r="A49" s="121">
        <f>Dons!B9</f>
        <v>18</v>
      </c>
      <c r="B49" s="121"/>
      <c r="C49" s="100" t="str">
        <f>Dons!C9</f>
        <v>Thesard arcanique (changement de forme)</v>
      </c>
      <c r="D49" s="100"/>
      <c r="E49" s="121"/>
      <c r="F49" s="13"/>
    </row>
    <row r="52" spans="1:7" ht="18">
      <c r="A52" s="147" t="s">
        <v>196</v>
      </c>
      <c r="B52" s="147"/>
      <c r="C52" s="147"/>
      <c r="D52" s="147"/>
      <c r="E52" s="147"/>
      <c r="F52" s="147"/>
      <c r="G52" s="147"/>
    </row>
    <row r="54" spans="1:5" ht="13.5">
      <c r="A54" s="29" t="s">
        <v>165</v>
      </c>
      <c r="E54" s="17" t="s">
        <v>166</v>
      </c>
    </row>
    <row r="55" spans="1:6" ht="13.5">
      <c r="A55" s="22" t="s">
        <v>84</v>
      </c>
      <c r="B55" s="110">
        <f>Sauvegarde!B3</f>
        <v>21</v>
      </c>
      <c r="E55" s="20" t="s">
        <v>167</v>
      </c>
      <c r="F55" s="110">
        <f>Armure!B3</f>
        <v>20</v>
      </c>
    </row>
    <row r="56" spans="1:6" ht="13.5">
      <c r="A56" s="22" t="s">
        <v>85</v>
      </c>
      <c r="B56" s="110">
        <f>Sauvegarde!B4</f>
        <v>21</v>
      </c>
      <c r="E56" s="20" t="s">
        <v>168</v>
      </c>
      <c r="F56" s="110">
        <f>Armure!B4</f>
        <v>11</v>
      </c>
    </row>
    <row r="57" spans="1:6" ht="13.5">
      <c r="A57" s="22" t="s">
        <v>83</v>
      </c>
      <c r="B57" s="110">
        <f>Sauvegarde!B5</f>
        <v>32</v>
      </c>
      <c r="E57" s="20" t="s">
        <v>169</v>
      </c>
      <c r="F57" s="110">
        <f>Armure!B5</f>
        <v>19</v>
      </c>
    </row>
    <row r="58" spans="1:5" ht="13.5">
      <c r="A58" s="20"/>
      <c r="E58" s="14"/>
    </row>
    <row r="60" spans="1:3" ht="13.5">
      <c r="A60" s="29" t="s">
        <v>195</v>
      </c>
      <c r="B60" s="30"/>
      <c r="C60" s="30"/>
    </row>
    <row r="61" spans="1:5" ht="13.5">
      <c r="A61" s="141" t="s">
        <v>170</v>
      </c>
      <c r="B61" s="141"/>
      <c r="C61" s="141"/>
      <c r="E61" s="14" t="s">
        <v>175</v>
      </c>
    </row>
    <row r="62" spans="1:5" ht="13.5">
      <c r="A62" s="141" t="s">
        <v>171</v>
      </c>
      <c r="B62" s="141"/>
      <c r="C62" s="141"/>
      <c r="E62" s="14" t="s">
        <v>175</v>
      </c>
    </row>
    <row r="63" spans="1:5" ht="13.5">
      <c r="A63" s="141" t="s">
        <v>172</v>
      </c>
      <c r="B63" s="141"/>
      <c r="C63" s="141"/>
      <c r="E63" s="14" t="s">
        <v>173</v>
      </c>
    </row>
    <row r="64" spans="1:5" ht="13.5">
      <c r="A64" s="141" t="s">
        <v>174</v>
      </c>
      <c r="B64" s="141"/>
      <c r="C64" s="141"/>
      <c r="E64" s="14" t="s">
        <v>173</v>
      </c>
    </row>
    <row r="65" spans="1:5" ht="13.5">
      <c r="A65" s="141" t="s">
        <v>176</v>
      </c>
      <c r="B65" s="141"/>
      <c r="C65" s="141"/>
      <c r="E65" s="14" t="s">
        <v>177</v>
      </c>
    </row>
    <row r="66" spans="1:5" ht="13.5">
      <c r="A66" s="141" t="s">
        <v>178</v>
      </c>
      <c r="B66" s="141"/>
      <c r="C66" s="141"/>
      <c r="E66" s="14" t="s">
        <v>179</v>
      </c>
    </row>
    <row r="67" spans="1:5" ht="13.5">
      <c r="A67" s="141" t="s">
        <v>180</v>
      </c>
      <c r="B67" s="141"/>
      <c r="C67" s="141"/>
      <c r="E67" s="14" t="s">
        <v>179</v>
      </c>
    </row>
    <row r="68" spans="1:5" ht="13.5">
      <c r="A68" s="141" t="s">
        <v>181</v>
      </c>
      <c r="B68" s="141"/>
      <c r="C68" s="141"/>
      <c r="E68" s="14" t="s">
        <v>182</v>
      </c>
    </row>
    <row r="69" spans="1:5" ht="13.5">
      <c r="A69" s="141" t="s">
        <v>183</v>
      </c>
      <c r="B69" s="141"/>
      <c r="C69" s="141"/>
      <c r="E69" s="14" t="s">
        <v>184</v>
      </c>
    </row>
    <row r="70" spans="1:5" ht="13.5">
      <c r="A70" s="141" t="s">
        <v>185</v>
      </c>
      <c r="B70" s="141"/>
      <c r="C70" s="141"/>
      <c r="E70" s="14" t="s">
        <v>186</v>
      </c>
    </row>
    <row r="71" spans="1:5" ht="13.5">
      <c r="A71" s="141" t="s">
        <v>356</v>
      </c>
      <c r="B71" s="141"/>
      <c r="C71" s="141"/>
      <c r="E71" s="14" t="s">
        <v>173</v>
      </c>
    </row>
    <row r="72" spans="1:7" ht="13.5">
      <c r="A72" s="141" t="s">
        <v>360</v>
      </c>
      <c r="B72" s="141"/>
      <c r="C72" s="141"/>
      <c r="E72" s="14" t="s">
        <v>361</v>
      </c>
      <c r="F72" s="99"/>
      <c r="G72" s="99"/>
    </row>
    <row r="73" spans="1:5" ht="13.5">
      <c r="A73" s="21"/>
      <c r="B73" s="21"/>
      <c r="C73" s="21"/>
      <c r="E73" s="14"/>
    </row>
    <row r="74" spans="1:5" ht="13.5">
      <c r="A74" s="29" t="s">
        <v>193</v>
      </c>
      <c r="B74" s="142">
        <f>PV!G1</f>
        <v>74</v>
      </c>
      <c r="C74" s="142"/>
      <c r="D74" s="142"/>
      <c r="E74" s="117" t="s">
        <v>371</v>
      </c>
    </row>
    <row r="75" spans="1:5" ht="13.5">
      <c r="A75" s="97" t="s">
        <v>255</v>
      </c>
      <c r="B75" s="142">
        <f>PV!G2</f>
        <v>56</v>
      </c>
      <c r="C75" s="142"/>
      <c r="D75" s="142"/>
      <c r="E75" s="121" t="s">
        <v>372</v>
      </c>
    </row>
    <row r="76" spans="1:5" ht="13.5">
      <c r="A76" s="21"/>
      <c r="B76" s="21"/>
      <c r="C76" s="21"/>
      <c r="E76" s="14" t="s">
        <v>373</v>
      </c>
    </row>
    <row r="78" spans="1:7" ht="18">
      <c r="A78" s="147" t="s">
        <v>197</v>
      </c>
      <c r="B78" s="147"/>
      <c r="C78" s="147"/>
      <c r="D78" s="147"/>
      <c r="E78" s="147"/>
      <c r="F78" s="147"/>
      <c r="G78" s="147"/>
    </row>
    <row r="80" spans="1:5" ht="13.5">
      <c r="A80" s="29" t="s">
        <v>270</v>
      </c>
      <c r="E80" s="17"/>
    </row>
    <row r="81" spans="1:6" ht="13.5">
      <c r="A81" s="98" t="s">
        <v>259</v>
      </c>
      <c r="B81" s="110">
        <f>Mobilité!B4</f>
        <v>12</v>
      </c>
      <c r="E81" s="20"/>
      <c r="F81" s="25"/>
    </row>
    <row r="82" spans="1:6" ht="13.5">
      <c r="A82" s="98" t="str">
        <f>Mobilité!A5</f>
        <v>Vol</v>
      </c>
      <c r="B82" s="110">
        <f>Mobilité!B5</f>
        <v>21</v>
      </c>
      <c r="E82" s="20" t="str">
        <f>Mobilité!I5</f>
        <v>Manoeuvrabilité bonne</v>
      </c>
      <c r="F82" s="25"/>
    </row>
    <row r="83" spans="1:6" ht="13.5">
      <c r="A83" s="98" t="str">
        <f>Mobilité!A6</f>
        <v>Nage</v>
      </c>
      <c r="B83" s="110">
        <f>Mobilité!B6</f>
        <v>12</v>
      </c>
      <c r="E83" s="20" t="str">
        <f>Mobilité!I6</f>
        <v>Respiration sous l'eau</v>
      </c>
      <c r="F83" s="25"/>
    </row>
    <row r="84" spans="1:5" ht="13.5">
      <c r="A84" s="20"/>
      <c r="E84" s="14"/>
    </row>
    <row r="86" spans="1:5" ht="13.5">
      <c r="A86" s="29" t="s">
        <v>271</v>
      </c>
      <c r="E86" s="102" t="s">
        <v>205</v>
      </c>
    </row>
    <row r="87" spans="1:5" ht="13.5">
      <c r="A87" s="98" t="s">
        <v>272</v>
      </c>
      <c r="B87" s="110">
        <f>+Attaque!F3</f>
        <v>9</v>
      </c>
      <c r="E87" s="143"/>
    </row>
    <row r="88" spans="1:5" ht="13.5">
      <c r="A88" s="98" t="s">
        <v>273</v>
      </c>
      <c r="B88" s="110">
        <f>Attaque!E6</f>
        <v>8</v>
      </c>
      <c r="E88" s="143"/>
    </row>
    <row r="89" spans="1:5" ht="13.5">
      <c r="A89" s="98" t="s">
        <v>278</v>
      </c>
      <c r="B89" s="110">
        <f>Attaque!E7</f>
        <v>2</v>
      </c>
      <c r="E89" s="143"/>
    </row>
    <row r="90" spans="1:5" ht="13.5">
      <c r="A90" s="98" t="s">
        <v>274</v>
      </c>
      <c r="B90" s="110">
        <f>Attaque!E8</f>
        <v>11</v>
      </c>
      <c r="E90" s="143"/>
    </row>
    <row r="91" spans="1:5" ht="13.5">
      <c r="A91" s="98" t="s">
        <v>350</v>
      </c>
      <c r="B91" s="110">
        <f>+G37</f>
        <v>-2</v>
      </c>
      <c r="E91" s="16"/>
    </row>
    <row r="93" ht="13.5">
      <c r="A93" s="29" t="s">
        <v>275</v>
      </c>
    </row>
    <row r="94" spans="1:7" ht="13.5">
      <c r="A94" s="144" t="s">
        <v>310</v>
      </c>
      <c r="B94" s="144"/>
      <c r="C94" s="144"/>
      <c r="D94" s="144"/>
      <c r="E94" s="144"/>
      <c r="F94" s="144"/>
      <c r="G94" s="144"/>
    </row>
    <row r="95" spans="1:7" ht="13.5">
      <c r="A95" s="144" t="s">
        <v>310</v>
      </c>
      <c r="B95" s="144"/>
      <c r="C95" s="144"/>
      <c r="D95" s="144"/>
      <c r="E95" s="144"/>
      <c r="F95" s="144"/>
      <c r="G95" s="144"/>
    </row>
    <row r="96" spans="1:7" ht="13.5">
      <c r="A96" s="144" t="s">
        <v>310</v>
      </c>
      <c r="B96" s="144"/>
      <c r="C96" s="144"/>
      <c r="D96" s="144"/>
      <c r="E96" s="144"/>
      <c r="F96" s="144"/>
      <c r="G96" s="144"/>
    </row>
    <row r="97" spans="1:7" ht="13.5">
      <c r="A97" s="144" t="s">
        <v>310</v>
      </c>
      <c r="B97" s="144"/>
      <c r="C97" s="144"/>
      <c r="D97" s="144"/>
      <c r="E97" s="144"/>
      <c r="F97" s="144"/>
      <c r="G97" s="144"/>
    </row>
    <row r="99" ht="13.5">
      <c r="A99" s="29" t="s">
        <v>276</v>
      </c>
    </row>
    <row r="100" spans="1:7" ht="13.5">
      <c r="A100" s="144" t="s">
        <v>311</v>
      </c>
      <c r="B100" s="144"/>
      <c r="C100" s="144"/>
      <c r="D100" s="144"/>
      <c r="E100" s="144"/>
      <c r="F100" s="144"/>
      <c r="G100" s="144"/>
    </row>
    <row r="101" spans="1:7" ht="13.5">
      <c r="A101" s="144" t="s">
        <v>311</v>
      </c>
      <c r="B101" s="144"/>
      <c r="C101" s="144"/>
      <c r="D101" s="144"/>
      <c r="E101" s="144"/>
      <c r="F101" s="144"/>
      <c r="G101" s="144"/>
    </row>
    <row r="102" spans="1:7" ht="13.5">
      <c r="A102" s="144" t="s">
        <v>311</v>
      </c>
      <c r="B102" s="144"/>
      <c r="C102" s="144"/>
      <c r="D102" s="144"/>
      <c r="E102" s="144"/>
      <c r="F102" s="144"/>
      <c r="G102" s="144"/>
    </row>
    <row r="103" spans="1:7" ht="13.5">
      <c r="A103" s="144" t="s">
        <v>311</v>
      </c>
      <c r="B103" s="144"/>
      <c r="C103" s="144"/>
      <c r="D103" s="144"/>
      <c r="E103" s="144"/>
      <c r="F103" s="144"/>
      <c r="G103" s="144"/>
    </row>
    <row r="105" ht="13.5">
      <c r="A105" s="29" t="s">
        <v>277</v>
      </c>
    </row>
    <row r="106" spans="1:7" ht="13.5">
      <c r="A106" s="144" t="s">
        <v>312</v>
      </c>
      <c r="B106" s="144"/>
      <c r="C106" s="144"/>
      <c r="D106" s="144"/>
      <c r="E106" s="144"/>
      <c r="F106" s="144"/>
      <c r="G106" s="144"/>
    </row>
    <row r="107" spans="1:7" ht="13.5">
      <c r="A107" s="144" t="s">
        <v>312</v>
      </c>
      <c r="B107" s="144"/>
      <c r="C107" s="144"/>
      <c r="D107" s="144"/>
      <c r="E107" s="144"/>
      <c r="F107" s="144"/>
      <c r="G107" s="144"/>
    </row>
    <row r="108" spans="1:7" ht="13.5">
      <c r="A108" s="144" t="s">
        <v>312</v>
      </c>
      <c r="B108" s="144"/>
      <c r="C108" s="144"/>
      <c r="D108" s="144"/>
      <c r="E108" s="144"/>
      <c r="F108" s="144"/>
      <c r="G108" s="144"/>
    </row>
    <row r="109" spans="1:7" ht="13.5">
      <c r="A109" s="144" t="s">
        <v>312</v>
      </c>
      <c r="B109" s="144"/>
      <c r="C109" s="144"/>
      <c r="D109" s="144"/>
      <c r="E109" s="144"/>
      <c r="F109" s="144"/>
      <c r="G109" s="144"/>
    </row>
    <row r="112" spans="1:7" ht="18">
      <c r="A112" s="147" t="s">
        <v>279</v>
      </c>
      <c r="B112" s="147"/>
      <c r="C112" s="147"/>
      <c r="D112" s="147"/>
      <c r="E112" s="147"/>
      <c r="F112" s="147"/>
      <c r="G112" s="147"/>
    </row>
    <row r="114" spans="1:5" ht="13.5">
      <c r="A114" s="29" t="s">
        <v>280</v>
      </c>
      <c r="D114" s="117">
        <v>19</v>
      </c>
      <c r="E114" s="13" t="s">
        <v>342</v>
      </c>
    </row>
    <row r="115" spans="1:7" ht="13.5">
      <c r="A115" s="118" t="s">
        <v>343</v>
      </c>
      <c r="D115" s="117">
        <v>21</v>
      </c>
      <c r="E115" s="13" t="s">
        <v>344</v>
      </c>
      <c r="F115" s="104"/>
      <c r="G115" s="110"/>
    </row>
    <row r="116" spans="1:7" ht="32.25" customHeight="1">
      <c r="A116" s="149" t="s">
        <v>362</v>
      </c>
      <c r="B116" s="149"/>
      <c r="C116" s="149"/>
      <c r="D116" s="149"/>
      <c r="E116" s="149"/>
      <c r="F116" s="149"/>
      <c r="G116" s="149"/>
    </row>
    <row r="117" spans="5:6" ht="13.5">
      <c r="E117" s="103"/>
      <c r="F117" s="104"/>
    </row>
    <row r="118" spans="1:7" ht="13.5">
      <c r="A118" s="111" t="s">
        <v>283</v>
      </c>
      <c r="D118" s="112">
        <f>Sorts!$G$5</f>
        <v>6</v>
      </c>
      <c r="E118" s="115" t="s">
        <v>339</v>
      </c>
      <c r="F118" s="127" t="s">
        <v>282</v>
      </c>
      <c r="G118" s="113">
        <f>+$G$24+0+10</f>
        <v>20</v>
      </c>
    </row>
    <row r="119" spans="1:7" ht="13.5">
      <c r="A119" s="148" t="s">
        <v>299</v>
      </c>
      <c r="B119" s="148"/>
      <c r="C119" s="148"/>
      <c r="D119" s="148"/>
      <c r="E119" s="116"/>
      <c r="F119" s="105"/>
      <c r="G119" s="105"/>
    </row>
    <row r="120" spans="1:7" ht="13.5">
      <c r="A120" s="148" t="s">
        <v>300</v>
      </c>
      <c r="B120" s="148"/>
      <c r="C120" s="148"/>
      <c r="D120" s="148"/>
      <c r="E120" s="116"/>
      <c r="F120" s="105"/>
      <c r="G120" s="105"/>
    </row>
    <row r="121" spans="1:7" ht="13.5">
      <c r="A121" s="148" t="s">
        <v>301</v>
      </c>
      <c r="B121" s="148"/>
      <c r="C121" s="148"/>
      <c r="D121" s="148"/>
      <c r="E121" s="116"/>
      <c r="F121" s="105"/>
      <c r="G121" s="105"/>
    </row>
    <row r="122" spans="1:6" ht="13.5">
      <c r="A122" s="106" t="s">
        <v>302</v>
      </c>
      <c r="B122" s="106"/>
      <c r="C122" s="106"/>
      <c r="D122" s="106"/>
      <c r="E122" s="116"/>
      <c r="F122" s="105"/>
    </row>
    <row r="123" spans="1:6" ht="13.5">
      <c r="A123" s="106" t="s">
        <v>307</v>
      </c>
      <c r="B123" s="106"/>
      <c r="C123" s="106"/>
      <c r="D123" s="106"/>
      <c r="E123" s="116"/>
      <c r="F123" s="105"/>
    </row>
    <row r="124" spans="1:6" ht="13.5">
      <c r="A124" s="106" t="s">
        <v>303</v>
      </c>
      <c r="B124" s="106"/>
      <c r="C124" s="106"/>
      <c r="D124" s="106"/>
      <c r="E124" s="116"/>
      <c r="F124" s="105"/>
    </row>
    <row r="125" spans="1:6" ht="13.5">
      <c r="A125" s="106" t="s">
        <v>304</v>
      </c>
      <c r="B125" s="106"/>
      <c r="C125" s="106"/>
      <c r="D125" s="106"/>
      <c r="E125" s="116"/>
      <c r="F125" s="105"/>
    </row>
    <row r="126" spans="1:6" ht="13.5">
      <c r="A126" s="106" t="s">
        <v>305</v>
      </c>
      <c r="B126" s="106"/>
      <c r="C126" s="106"/>
      <c r="D126" s="106"/>
      <c r="E126" s="116"/>
      <c r="F126" s="105"/>
    </row>
    <row r="127" spans="1:6" ht="13.5">
      <c r="A127" s="106" t="s">
        <v>306</v>
      </c>
      <c r="B127" s="106"/>
      <c r="C127" s="106"/>
      <c r="D127" s="106"/>
      <c r="E127" s="116"/>
      <c r="F127" s="105"/>
    </row>
    <row r="129" spans="1:7" ht="13.5">
      <c r="A129" s="111" t="s">
        <v>308</v>
      </c>
      <c r="D129" s="112">
        <f>Sorts!$G$6</f>
        <v>5</v>
      </c>
      <c r="E129" s="115" t="s">
        <v>339</v>
      </c>
      <c r="F129" s="127" t="s">
        <v>282</v>
      </c>
      <c r="G129" s="113">
        <f>+$G$24+0+10+1</f>
        <v>21</v>
      </c>
    </row>
    <row r="130" spans="1:7" ht="13.5">
      <c r="A130" s="148" t="s">
        <v>101</v>
      </c>
      <c r="B130" s="148"/>
      <c r="C130" s="148"/>
      <c r="D130" s="148"/>
      <c r="E130" s="116"/>
      <c r="F130" s="105"/>
      <c r="G130" s="105"/>
    </row>
    <row r="131" spans="1:7" ht="13.5">
      <c r="A131" s="148" t="s">
        <v>79</v>
      </c>
      <c r="B131" s="148"/>
      <c r="C131" s="148"/>
      <c r="D131" s="148"/>
      <c r="E131" s="116" t="s">
        <v>313</v>
      </c>
      <c r="F131" s="105"/>
      <c r="G131" s="105"/>
    </row>
    <row r="132" spans="1:7" ht="13.5">
      <c r="A132" s="106" t="s">
        <v>133</v>
      </c>
      <c r="B132" s="106"/>
      <c r="C132" s="106"/>
      <c r="D132" s="106"/>
      <c r="E132" s="116"/>
      <c r="F132" s="105"/>
      <c r="G132" s="105"/>
    </row>
    <row r="133" spans="1:7" ht="13.5">
      <c r="A133" s="148" t="s">
        <v>124</v>
      </c>
      <c r="B133" s="148"/>
      <c r="C133" s="148"/>
      <c r="D133" s="148"/>
      <c r="E133" s="116"/>
      <c r="F133" s="105"/>
      <c r="G133" s="105"/>
    </row>
    <row r="134" spans="1:6" ht="13.5">
      <c r="A134" s="106" t="s">
        <v>328</v>
      </c>
      <c r="B134" s="106"/>
      <c r="C134" s="106"/>
      <c r="D134" s="106"/>
      <c r="E134" s="116" t="s">
        <v>329</v>
      </c>
      <c r="F134" s="105"/>
    </row>
    <row r="135" spans="1:6" ht="13.5">
      <c r="A135" s="106" t="s">
        <v>316</v>
      </c>
      <c r="B135" s="106"/>
      <c r="C135" s="106"/>
      <c r="D135" s="106"/>
      <c r="E135" s="116"/>
      <c r="F135" s="105"/>
    </row>
    <row r="136" spans="1:6" ht="13.5">
      <c r="A136" s="106"/>
      <c r="B136" s="106"/>
      <c r="C136" s="106"/>
      <c r="D136" s="106"/>
      <c r="E136" s="105"/>
      <c r="F136" s="105"/>
    </row>
    <row r="137" spans="1:7" ht="13.5">
      <c r="A137" s="111" t="s">
        <v>309</v>
      </c>
      <c r="D137" s="112">
        <f>Sorts!$G$7</f>
        <v>7</v>
      </c>
      <c r="E137" s="115" t="s">
        <v>339</v>
      </c>
      <c r="F137" s="127" t="s">
        <v>282</v>
      </c>
      <c r="G137" s="113">
        <f>+$G$24+0+10+2</f>
        <v>22</v>
      </c>
    </row>
    <row r="138" spans="1:7" ht="13.5">
      <c r="A138" s="148" t="s">
        <v>72</v>
      </c>
      <c r="B138" s="148"/>
      <c r="C138" s="148"/>
      <c r="D138" s="148"/>
      <c r="E138" s="116" t="s">
        <v>314</v>
      </c>
      <c r="F138" s="105"/>
      <c r="G138" s="105"/>
    </row>
    <row r="139" spans="1:7" ht="13.5">
      <c r="A139" s="148" t="s">
        <v>297</v>
      </c>
      <c r="B139" s="148"/>
      <c r="C139" s="148"/>
      <c r="D139" s="148"/>
      <c r="E139" s="116"/>
      <c r="F139" s="105"/>
      <c r="G139" s="105"/>
    </row>
    <row r="140" spans="1:7" ht="13.5">
      <c r="A140" s="148" t="s">
        <v>138</v>
      </c>
      <c r="B140" s="148"/>
      <c r="C140" s="148"/>
      <c r="D140" s="148"/>
      <c r="E140" s="116"/>
      <c r="F140" s="105"/>
      <c r="G140" s="105"/>
    </row>
    <row r="141" spans="1:6" ht="13.5">
      <c r="A141" s="106" t="s">
        <v>137</v>
      </c>
      <c r="B141" s="106"/>
      <c r="C141" s="106"/>
      <c r="D141" s="106"/>
      <c r="E141" s="116" t="s">
        <v>313</v>
      </c>
      <c r="F141" s="105"/>
    </row>
    <row r="142" spans="1:6" ht="13.5">
      <c r="A142" s="106" t="s">
        <v>326</v>
      </c>
      <c r="B142" s="106"/>
      <c r="C142" s="106"/>
      <c r="D142" s="106"/>
      <c r="E142" s="116"/>
      <c r="F142" s="105"/>
    </row>
    <row r="143" spans="1:6" ht="13.5">
      <c r="A143" s="106" t="s">
        <v>317</v>
      </c>
      <c r="B143" s="106"/>
      <c r="C143" s="106"/>
      <c r="D143" s="106"/>
      <c r="E143" s="116"/>
      <c r="F143" s="105"/>
    </row>
    <row r="145" spans="1:7" ht="13.5">
      <c r="A145" s="111" t="s">
        <v>315</v>
      </c>
      <c r="D145" s="112">
        <f>Sorts!$G$8</f>
        <v>8</v>
      </c>
      <c r="E145" s="115" t="s">
        <v>339</v>
      </c>
      <c r="F145" s="127" t="s">
        <v>282</v>
      </c>
      <c r="G145" s="113">
        <f>+$G$24+0+10+3</f>
        <v>23</v>
      </c>
    </row>
    <row r="146" spans="1:7" ht="13.5">
      <c r="A146" s="148" t="s">
        <v>71</v>
      </c>
      <c r="B146" s="148"/>
      <c r="C146" s="148"/>
      <c r="D146" s="148"/>
      <c r="E146" s="116" t="s">
        <v>314</v>
      </c>
      <c r="F146" s="105"/>
      <c r="G146" s="105"/>
    </row>
    <row r="147" spans="1:7" ht="13.5">
      <c r="A147" s="148" t="s">
        <v>319</v>
      </c>
      <c r="B147" s="148"/>
      <c r="C147" s="148"/>
      <c r="D147" s="148"/>
      <c r="E147" s="116"/>
      <c r="F147" s="105"/>
      <c r="G147" s="105"/>
    </row>
    <row r="148" spans="1:7" ht="13.5">
      <c r="A148" s="148" t="s">
        <v>320</v>
      </c>
      <c r="B148" s="148"/>
      <c r="C148" s="148"/>
      <c r="D148" s="148"/>
      <c r="E148" s="116"/>
      <c r="F148" s="105"/>
      <c r="G148" s="105"/>
    </row>
    <row r="149" spans="1:6" ht="13.5">
      <c r="A149" s="106" t="s">
        <v>82</v>
      </c>
      <c r="B149" s="106"/>
      <c r="C149" s="106"/>
      <c r="D149" s="106"/>
      <c r="E149" s="116"/>
      <c r="F149" s="105"/>
    </row>
    <row r="150" spans="1:6" ht="13.5">
      <c r="A150" s="106" t="s">
        <v>318</v>
      </c>
      <c r="B150" s="106"/>
      <c r="C150" s="106"/>
      <c r="D150" s="106"/>
      <c r="E150" s="116"/>
      <c r="F150" s="105"/>
    </row>
    <row r="152" spans="1:7" ht="13.5">
      <c r="A152" s="111" t="s">
        <v>321</v>
      </c>
      <c r="D152" s="112">
        <f>Sorts!$G$9</f>
        <v>2</v>
      </c>
      <c r="E152" s="115" t="s">
        <v>339</v>
      </c>
      <c r="F152" s="127" t="s">
        <v>282</v>
      </c>
      <c r="G152" s="113">
        <f>+$G$24+0+10+4</f>
        <v>24</v>
      </c>
    </row>
    <row r="153" spans="1:7" ht="13.5">
      <c r="A153" s="148" t="s">
        <v>76</v>
      </c>
      <c r="B153" s="148"/>
      <c r="C153" s="148"/>
      <c r="D153" s="148"/>
      <c r="E153" s="116" t="s">
        <v>313</v>
      </c>
      <c r="F153" s="105"/>
      <c r="G153" s="105"/>
    </row>
    <row r="154" spans="1:7" ht="13.5">
      <c r="A154" s="148" t="s">
        <v>77</v>
      </c>
      <c r="B154" s="148"/>
      <c r="C154" s="148"/>
      <c r="D154" s="148"/>
      <c r="E154" s="116" t="s">
        <v>313</v>
      </c>
      <c r="F154" s="105"/>
      <c r="G154" s="105"/>
    </row>
    <row r="155" spans="1:7" ht="13.5">
      <c r="A155" s="148" t="s">
        <v>73</v>
      </c>
      <c r="B155" s="148"/>
      <c r="C155" s="148"/>
      <c r="D155" s="148"/>
      <c r="E155" s="116" t="s">
        <v>314</v>
      </c>
      <c r="F155" s="105"/>
      <c r="G155" s="105"/>
    </row>
    <row r="156" spans="1:6" ht="13.5">
      <c r="A156" s="106" t="s">
        <v>78</v>
      </c>
      <c r="B156" s="106"/>
      <c r="C156" s="106"/>
      <c r="D156" s="106"/>
      <c r="E156" s="116" t="s">
        <v>314</v>
      </c>
      <c r="F156" s="105"/>
    </row>
    <row r="157" spans="1:6" ht="13.5">
      <c r="A157" s="106" t="s">
        <v>322</v>
      </c>
      <c r="B157" s="106"/>
      <c r="C157" s="106"/>
      <c r="D157" s="106"/>
      <c r="E157" s="116"/>
      <c r="F157" s="105"/>
    </row>
    <row r="159" spans="1:7" ht="13.5">
      <c r="A159" s="111" t="s">
        <v>323</v>
      </c>
      <c r="D159" s="112">
        <f>Sorts!$G$10</f>
        <v>8</v>
      </c>
      <c r="E159" s="115" t="s">
        <v>339</v>
      </c>
      <c r="F159" s="127" t="s">
        <v>282</v>
      </c>
      <c r="G159" s="113">
        <f>+$G$24+0+10+5</f>
        <v>25</v>
      </c>
    </row>
    <row r="160" spans="1:7" ht="13.5">
      <c r="A160" s="148" t="s">
        <v>74</v>
      </c>
      <c r="B160" s="148"/>
      <c r="C160" s="148"/>
      <c r="D160" s="148"/>
      <c r="E160" s="116" t="s">
        <v>314</v>
      </c>
      <c r="F160" s="105"/>
      <c r="G160" s="105"/>
    </row>
    <row r="161" spans="1:7" ht="13.5">
      <c r="A161" s="148" t="s">
        <v>338</v>
      </c>
      <c r="B161" s="148"/>
      <c r="C161" s="148"/>
      <c r="D161" s="148"/>
      <c r="E161" s="116"/>
      <c r="F161" s="105"/>
      <c r="G161" s="114" t="s">
        <v>331</v>
      </c>
    </row>
    <row r="162" spans="1:7" ht="13.5">
      <c r="A162" s="148" t="s">
        <v>366</v>
      </c>
      <c r="B162" s="148"/>
      <c r="C162" s="148"/>
      <c r="D162" s="148"/>
      <c r="E162" s="116"/>
      <c r="F162" s="105"/>
      <c r="G162" s="105"/>
    </row>
    <row r="163" spans="1:6" ht="13.5">
      <c r="A163" s="106" t="s">
        <v>365</v>
      </c>
      <c r="B163" s="106"/>
      <c r="C163" s="106"/>
      <c r="D163" s="106"/>
      <c r="E163" s="116"/>
      <c r="F163" s="105"/>
    </row>
    <row r="164" spans="1:6" ht="13.5">
      <c r="A164" s="106" t="s">
        <v>325</v>
      </c>
      <c r="B164" s="106"/>
      <c r="C164" s="106"/>
      <c r="D164" s="106"/>
      <c r="E164" s="116"/>
      <c r="F164" s="105"/>
    </row>
    <row r="166" spans="1:7" ht="13.5">
      <c r="A166" s="111" t="s">
        <v>330</v>
      </c>
      <c r="D166" s="112">
        <f>Sorts!$G$11</f>
        <v>8</v>
      </c>
      <c r="E166" s="115" t="s">
        <v>339</v>
      </c>
      <c r="F166" s="127" t="s">
        <v>282</v>
      </c>
      <c r="G166" s="113">
        <f>+$G$24+0+10+6</f>
        <v>26</v>
      </c>
    </row>
    <row r="167" spans="1:7" ht="13.5">
      <c r="A167" s="148" t="s">
        <v>134</v>
      </c>
      <c r="B167" s="148"/>
      <c r="C167" s="148"/>
      <c r="D167" s="148"/>
      <c r="E167" s="116"/>
      <c r="F167" s="105"/>
      <c r="G167" s="105"/>
    </row>
    <row r="168" spans="1:7" ht="13.5">
      <c r="A168" s="148" t="s">
        <v>136</v>
      </c>
      <c r="B168" s="148"/>
      <c r="C168" s="148"/>
      <c r="D168" s="148"/>
      <c r="E168" s="116"/>
      <c r="F168" s="105"/>
      <c r="G168" s="114" t="s">
        <v>331</v>
      </c>
    </row>
    <row r="169" spans="1:7" ht="13.5">
      <c r="A169" s="148" t="s">
        <v>296</v>
      </c>
      <c r="B169" s="148"/>
      <c r="C169" s="148"/>
      <c r="D169" s="148"/>
      <c r="E169" s="116"/>
      <c r="F169" s="105"/>
      <c r="G169" s="105"/>
    </row>
    <row r="170" spans="1:6" ht="13.5">
      <c r="A170" s="106" t="s">
        <v>332</v>
      </c>
      <c r="B170" s="106"/>
      <c r="C170" s="106"/>
      <c r="D170" s="106"/>
      <c r="E170" s="116"/>
      <c r="F170" s="105"/>
    </row>
    <row r="171" spans="1:6" ht="13.5">
      <c r="A171" s="106"/>
      <c r="B171" s="106"/>
      <c r="C171" s="106"/>
      <c r="D171" s="106"/>
      <c r="E171" s="105"/>
      <c r="F171" s="105"/>
    </row>
    <row r="172" spans="1:7" ht="13.5">
      <c r="A172" s="111" t="s">
        <v>333</v>
      </c>
      <c r="D172" s="112">
        <f>Sorts!$G$12</f>
        <v>6</v>
      </c>
      <c r="E172" s="115" t="s">
        <v>339</v>
      </c>
      <c r="F172" s="127" t="s">
        <v>282</v>
      </c>
      <c r="G172" s="113">
        <f>+$G$24+0+10+7</f>
        <v>27</v>
      </c>
    </row>
    <row r="173" spans="1:7" ht="13.5">
      <c r="A173" s="148" t="s">
        <v>75</v>
      </c>
      <c r="B173" s="148"/>
      <c r="C173" s="148"/>
      <c r="D173" s="148"/>
      <c r="E173" s="116" t="s">
        <v>313</v>
      </c>
      <c r="F173" s="105"/>
      <c r="G173" s="105"/>
    </row>
    <row r="174" spans="1:7" ht="13.5">
      <c r="A174" s="148" t="s">
        <v>375</v>
      </c>
      <c r="B174" s="148"/>
      <c r="C174" s="148"/>
      <c r="D174" s="148"/>
      <c r="E174" s="116"/>
      <c r="F174" s="105"/>
      <c r="G174" s="114"/>
    </row>
    <row r="175" spans="1:7" ht="13.5">
      <c r="A175" s="148" t="s">
        <v>364</v>
      </c>
      <c r="B175" s="148"/>
      <c r="C175" s="148"/>
      <c r="D175" s="148"/>
      <c r="E175" s="116"/>
      <c r="F175" s="105"/>
      <c r="G175" s="105"/>
    </row>
    <row r="176" spans="1:6" ht="13.5">
      <c r="A176" s="106" t="s">
        <v>334</v>
      </c>
      <c r="B176" s="106"/>
      <c r="C176" s="106"/>
      <c r="D176" s="106"/>
      <c r="E176" s="116"/>
      <c r="F176" s="105"/>
    </row>
    <row r="178" spans="1:7" ht="13.5">
      <c r="A178" s="111" t="s">
        <v>335</v>
      </c>
      <c r="D178" s="112">
        <f>Sorts!$G$13</f>
        <v>6</v>
      </c>
      <c r="E178" s="115" t="s">
        <v>339</v>
      </c>
      <c r="F178" s="127" t="s">
        <v>282</v>
      </c>
      <c r="G178" s="113">
        <f>+$G$24+0+10+8</f>
        <v>28</v>
      </c>
    </row>
    <row r="179" spans="1:7" ht="13.5">
      <c r="A179" s="148" t="s">
        <v>135</v>
      </c>
      <c r="B179" s="148"/>
      <c r="C179" s="148"/>
      <c r="D179" s="148"/>
      <c r="E179" s="116" t="s">
        <v>337</v>
      </c>
      <c r="F179" s="105"/>
      <c r="G179" s="105"/>
    </row>
    <row r="180" spans="1:7" ht="13.5">
      <c r="A180" s="148" t="s">
        <v>142</v>
      </c>
      <c r="B180" s="148"/>
      <c r="C180" s="148"/>
      <c r="D180" s="148"/>
      <c r="E180" s="116"/>
      <c r="F180" s="105"/>
      <c r="G180" s="114"/>
    </row>
    <row r="181" spans="1:6" ht="13.5">
      <c r="A181" s="106" t="s">
        <v>336</v>
      </c>
      <c r="B181" s="106"/>
      <c r="C181" s="106"/>
      <c r="D181" s="106"/>
      <c r="E181" s="116"/>
      <c r="F181" s="105"/>
    </row>
    <row r="183" spans="1:7" ht="13.5">
      <c r="A183" s="111" t="s">
        <v>340</v>
      </c>
      <c r="D183" s="112">
        <f>Sorts!$G$14</f>
        <v>3</v>
      </c>
      <c r="E183" s="115" t="s">
        <v>339</v>
      </c>
      <c r="F183" s="127" t="s">
        <v>282</v>
      </c>
      <c r="G183" s="113">
        <f>+$G$24+0+10+9</f>
        <v>29</v>
      </c>
    </row>
    <row r="184" spans="1:7" ht="13.5">
      <c r="A184" s="148" t="s">
        <v>341</v>
      </c>
      <c r="B184" s="148"/>
      <c r="C184" s="148"/>
      <c r="D184" s="148"/>
      <c r="E184" s="116" t="s">
        <v>313</v>
      </c>
      <c r="F184" s="105"/>
      <c r="G184" s="105"/>
    </row>
    <row r="185" spans="1:7" ht="13.5">
      <c r="A185" s="148" t="s">
        <v>367</v>
      </c>
      <c r="B185" s="148"/>
      <c r="C185" s="148"/>
      <c r="D185" s="148"/>
      <c r="E185" s="116"/>
      <c r="F185" s="105"/>
      <c r="G185" s="114"/>
    </row>
    <row r="186" spans="1:6" ht="13.5">
      <c r="A186" s="106"/>
      <c r="B186" s="106"/>
      <c r="C186" s="106"/>
      <c r="D186" s="106"/>
      <c r="E186" s="116"/>
      <c r="F186" s="105"/>
    </row>
    <row r="187" ht="13.5">
      <c r="A187" s="111" t="s">
        <v>345</v>
      </c>
    </row>
    <row r="189" spans="1:5" ht="13.5">
      <c r="A189" s="117">
        <f>Dons!B14</f>
        <v>1</v>
      </c>
      <c r="E189" s="100" t="str">
        <f>Dons!C14</f>
        <v>Sort positif</v>
      </c>
    </row>
    <row r="190" spans="1:5" ht="13.5">
      <c r="A190" s="117">
        <f>Dons!B15</f>
        <v>4</v>
      </c>
      <c r="E190" s="100" t="str">
        <f>Dons!C15</f>
        <v>Sort persistant</v>
      </c>
    </row>
    <row r="191" spans="1:5" ht="13.5">
      <c r="A191" s="117">
        <f>Dons!B16</f>
        <v>7</v>
      </c>
      <c r="E191" s="100" t="str">
        <f>Dons!C16</f>
        <v>Easy metamagic (Sort persistant)</v>
      </c>
    </row>
    <row r="192" spans="1:5" ht="13.5">
      <c r="A192" s="117">
        <f>Dons!B17</f>
        <v>9</v>
      </c>
      <c r="E192" s="100" t="str">
        <f>Dons!C17</f>
        <v>Incantation silencieuse</v>
      </c>
    </row>
    <row r="193" spans="1:7" ht="13.5">
      <c r="A193" s="117"/>
      <c r="B193" s="138"/>
      <c r="C193" s="138"/>
      <c r="E193" s="100"/>
      <c r="F193" s="138"/>
      <c r="G193" s="138"/>
    </row>
    <row r="194" spans="1:7" ht="13.5">
      <c r="A194" s="111" t="s">
        <v>379</v>
      </c>
      <c r="B194" s="138"/>
      <c r="C194" s="138"/>
      <c r="F194" s="138"/>
      <c r="G194" s="138"/>
    </row>
    <row r="195" spans="2:7" ht="13.5">
      <c r="B195" s="138"/>
      <c r="C195" s="138"/>
      <c r="F195" s="138"/>
      <c r="G195" s="138"/>
    </row>
    <row r="196" spans="1:7" ht="13.5">
      <c r="A196" s="117">
        <f>Dons!B21</f>
        <v>1</v>
      </c>
      <c r="B196" s="13"/>
      <c r="C196" s="138"/>
      <c r="E196" s="100">
        <f>Dons!C21</f>
        <v>0</v>
      </c>
      <c r="F196" s="138"/>
      <c r="G196" s="138"/>
    </row>
    <row r="199" spans="1:5" ht="14.25">
      <c r="A199" s="111" t="s">
        <v>353</v>
      </c>
      <c r="E199" s="120" t="s">
        <v>354</v>
      </c>
    </row>
    <row r="201" spans="1:5" ht="14.25">
      <c r="A201" s="111" t="s">
        <v>346</v>
      </c>
      <c r="E201" s="120" t="s">
        <v>347</v>
      </c>
    </row>
    <row r="202" spans="1:5" ht="13.5">
      <c r="A202" s="111" t="s">
        <v>380</v>
      </c>
      <c r="E202" s="121" t="s">
        <v>382</v>
      </c>
    </row>
    <row r="203" spans="1:5" ht="13.5">
      <c r="A203" s="101"/>
      <c r="E203" s="121" t="s">
        <v>381</v>
      </c>
    </row>
    <row r="204" ht="13.5">
      <c r="E204" s="121" t="s">
        <v>383</v>
      </c>
    </row>
    <row r="206" spans="1:7" ht="18">
      <c r="A206" s="147" t="s">
        <v>348</v>
      </c>
      <c r="B206" s="147"/>
      <c r="C206" s="147"/>
      <c r="D206" s="147"/>
      <c r="E206" s="147"/>
      <c r="F206" s="147"/>
      <c r="G206" s="147"/>
    </row>
    <row r="208" spans="1:7" ht="13.5">
      <c r="A208" s="101" t="s">
        <v>88</v>
      </c>
      <c r="F208" s="150">
        <v>75000</v>
      </c>
      <c r="G208" s="150"/>
    </row>
    <row r="209" spans="1:7" ht="13.5">
      <c r="A209" s="101" t="s">
        <v>359</v>
      </c>
      <c r="F209" s="150">
        <v>110000</v>
      </c>
      <c r="G209" s="150"/>
    </row>
    <row r="210" spans="1:7" ht="13.5">
      <c r="A210" s="101" t="s">
        <v>358</v>
      </c>
      <c r="F210" s="150">
        <v>137500</v>
      </c>
      <c r="G210" s="150"/>
    </row>
    <row r="211" spans="1:7" ht="13.5">
      <c r="A211" s="101" t="s">
        <v>140</v>
      </c>
      <c r="F211" s="150">
        <v>4000</v>
      </c>
      <c r="G211" s="150"/>
    </row>
    <row r="212" spans="1:7" ht="13.5">
      <c r="A212" s="101" t="s">
        <v>90</v>
      </c>
      <c r="F212" s="150">
        <v>36000</v>
      </c>
      <c r="G212" s="150"/>
    </row>
    <row r="213" spans="1:7" ht="13.5">
      <c r="A213" s="101" t="s">
        <v>146</v>
      </c>
      <c r="F213" s="150">
        <v>2500</v>
      </c>
      <c r="G213" s="150"/>
    </row>
    <row r="214" spans="1:7" ht="13.5">
      <c r="A214" s="101" t="s">
        <v>394</v>
      </c>
      <c r="F214" s="150">
        <v>3000</v>
      </c>
      <c r="G214" s="150"/>
    </row>
    <row r="215" spans="1:7" ht="13.5">
      <c r="A215" s="101" t="s">
        <v>149</v>
      </c>
      <c r="F215" s="150">
        <v>7500</v>
      </c>
      <c r="G215" s="150"/>
    </row>
    <row r="216" spans="1:7" ht="13.5">
      <c r="A216" s="101" t="s">
        <v>150</v>
      </c>
      <c r="F216" s="150">
        <v>20000</v>
      </c>
      <c r="G216" s="150"/>
    </row>
    <row r="217" spans="1:7" ht="13.5">
      <c r="A217" s="101" t="s">
        <v>391</v>
      </c>
      <c r="F217" s="150">
        <v>2000</v>
      </c>
      <c r="G217" s="150"/>
    </row>
    <row r="218" spans="1:7" ht="13.5">
      <c r="A218" s="101" t="s">
        <v>369</v>
      </c>
      <c r="F218" s="150">
        <v>1500</v>
      </c>
      <c r="G218" s="150"/>
    </row>
    <row r="219" spans="1:7" ht="13.5">
      <c r="A219" s="101" t="s">
        <v>370</v>
      </c>
      <c r="F219" s="150">
        <v>1000</v>
      </c>
      <c r="G219" s="150"/>
    </row>
    <row r="220" spans="1:7" ht="13.5">
      <c r="A220" s="139" t="s">
        <v>392</v>
      </c>
      <c r="B220" s="138"/>
      <c r="C220" s="138"/>
      <c r="F220" s="140"/>
      <c r="G220" s="140"/>
    </row>
    <row r="221" spans="1:7" ht="13.5">
      <c r="A221" s="136" t="s">
        <v>374</v>
      </c>
      <c r="B221" s="137"/>
      <c r="C221" s="137"/>
      <c r="F221" s="150">
        <v>750</v>
      </c>
      <c r="G221" s="150"/>
    </row>
    <row r="222" spans="1:7" ht="13.5">
      <c r="A222" s="101" t="s">
        <v>393</v>
      </c>
      <c r="F222" s="150">
        <v>30000</v>
      </c>
      <c r="G222" s="150"/>
    </row>
    <row r="223" spans="6:7" ht="13.5">
      <c r="F223" s="153">
        <f>SUM(F208:G222)</f>
        <v>430750</v>
      </c>
      <c r="G223" s="154"/>
    </row>
    <row r="224" spans="6:7" ht="13.5">
      <c r="F224" s="151">
        <v>440000</v>
      </c>
      <c r="G224" s="151"/>
    </row>
    <row r="225" spans="6:7" ht="13.5">
      <c r="F225" s="152">
        <f>+F224-F223</f>
        <v>9250</v>
      </c>
      <c r="G225" s="143"/>
    </row>
  </sheetData>
  <sheetProtection/>
  <mergeCells count="81">
    <mergeCell ref="F224:G224"/>
    <mergeCell ref="F225:G225"/>
    <mergeCell ref="F221:G221"/>
    <mergeCell ref="F222:G222"/>
    <mergeCell ref="F223:G223"/>
    <mergeCell ref="A41:G41"/>
    <mergeCell ref="A71:C71"/>
    <mergeCell ref="F215:G215"/>
    <mergeCell ref="F216:G216"/>
    <mergeCell ref="F217:G217"/>
    <mergeCell ref="A185:D185"/>
    <mergeCell ref="A206:G206"/>
    <mergeCell ref="F208:G208"/>
    <mergeCell ref="F209:G209"/>
    <mergeCell ref="A175:D175"/>
    <mergeCell ref="A179:D179"/>
    <mergeCell ref="A180:D180"/>
    <mergeCell ref="A184:D184"/>
    <mergeCell ref="A167:D167"/>
    <mergeCell ref="A168:D168"/>
    <mergeCell ref="A169:D169"/>
    <mergeCell ref="F218:G218"/>
    <mergeCell ref="F219:G219"/>
    <mergeCell ref="F210:G210"/>
    <mergeCell ref="F211:G211"/>
    <mergeCell ref="F212:G212"/>
    <mergeCell ref="F213:G213"/>
    <mergeCell ref="F214:G214"/>
    <mergeCell ref="A173:D173"/>
    <mergeCell ref="A174:D174"/>
    <mergeCell ref="A154:D154"/>
    <mergeCell ref="A155:D155"/>
    <mergeCell ref="A160:D160"/>
    <mergeCell ref="A161:D161"/>
    <mergeCell ref="A162:D162"/>
    <mergeCell ref="A140:D140"/>
    <mergeCell ref="A146:D146"/>
    <mergeCell ref="A147:D147"/>
    <mergeCell ref="A148:D148"/>
    <mergeCell ref="A153:D153"/>
    <mergeCell ref="A130:D130"/>
    <mergeCell ref="A131:D131"/>
    <mergeCell ref="A133:D133"/>
    <mergeCell ref="A138:D138"/>
    <mergeCell ref="A139:D139"/>
    <mergeCell ref="A119:D119"/>
    <mergeCell ref="A120:D120"/>
    <mergeCell ref="A121:D121"/>
    <mergeCell ref="A112:G112"/>
    <mergeCell ref="A103:G103"/>
    <mergeCell ref="A106:G106"/>
    <mergeCell ref="A107:G107"/>
    <mergeCell ref="A108:G108"/>
    <mergeCell ref="A109:G109"/>
    <mergeCell ref="A116:G116"/>
    <mergeCell ref="A96:G96"/>
    <mergeCell ref="A97:G97"/>
    <mergeCell ref="A100:G100"/>
    <mergeCell ref="A101:G101"/>
    <mergeCell ref="A102:G102"/>
    <mergeCell ref="E87:E90"/>
    <mergeCell ref="A94:G94"/>
    <mergeCell ref="A95:G95"/>
    <mergeCell ref="E1:G3"/>
    <mergeCell ref="E4:F4"/>
    <mergeCell ref="A78:G78"/>
    <mergeCell ref="A64:C64"/>
    <mergeCell ref="A65:C65"/>
    <mergeCell ref="A66:C66"/>
    <mergeCell ref="A67:C67"/>
    <mergeCell ref="A68:C68"/>
    <mergeCell ref="A69:C69"/>
    <mergeCell ref="A16:G16"/>
    <mergeCell ref="A52:G52"/>
    <mergeCell ref="A61:C61"/>
    <mergeCell ref="A62:C62"/>
    <mergeCell ref="A63:C63"/>
    <mergeCell ref="B75:D75"/>
    <mergeCell ref="B74:D74"/>
    <mergeCell ref="A70:C70"/>
    <mergeCell ref="A72:C72"/>
  </mergeCells>
  <hyperlinks>
    <hyperlink ref="E199" r:id="rId1" display="Compagnon divin"/>
    <hyperlink ref="E201" r:id="rId2" display="Voir ici"/>
  </hyperlinks>
  <printOptions/>
  <pageMargins left="0.7" right="0.7" top="0.75" bottom="0.75" header="0.3" footer="0.3"/>
  <pageSetup horizontalDpi="600" verticalDpi="600" orientation="portrait" paperSize="9" r:id="rId4"/>
  <rowBreaks count="4" manualBreakCount="4">
    <brk id="51" max="255" man="1"/>
    <brk id="77" max="255" man="1"/>
    <brk id="111" max="255" man="1"/>
    <brk id="205" max="255" man="1"/>
  </rowBreaks>
  <drawing r:id="rId3"/>
</worksheet>
</file>

<file path=xl/worksheets/sheet10.xml><?xml version="1.0" encoding="utf-8"?>
<worksheet xmlns="http://schemas.openxmlformats.org/spreadsheetml/2006/main" xmlns:r="http://schemas.openxmlformats.org/officeDocument/2006/relationships">
  <dimension ref="B1:M22"/>
  <sheetViews>
    <sheetView zoomScalePageLayoutView="0" workbookViewId="0" topLeftCell="A7">
      <selection activeCell="B21" sqref="B21:C21"/>
    </sheetView>
  </sheetViews>
  <sheetFormatPr defaultColWidth="9.140625" defaultRowHeight="15"/>
  <cols>
    <col min="1" max="1" width="9.140625" style="37" customWidth="1"/>
    <col min="2" max="2" width="9.140625" style="52" customWidth="1"/>
    <col min="3" max="3" width="67.421875" style="52" customWidth="1"/>
    <col min="4" max="17" width="9.140625" style="52" customWidth="1"/>
    <col min="18" max="16384" width="9.140625" style="37" customWidth="1"/>
  </cols>
  <sheetData>
    <row r="1" spans="2:3" ht="21">
      <c r="B1" s="51" t="s">
        <v>1</v>
      </c>
      <c r="C1" s="51"/>
    </row>
    <row r="2" spans="2:3" ht="21">
      <c r="B2" s="51" t="s">
        <v>0</v>
      </c>
      <c r="C2" s="51"/>
    </row>
    <row r="3" spans="2:13" ht="21">
      <c r="B3" s="51">
        <v>1</v>
      </c>
      <c r="C3" s="92" t="s">
        <v>51</v>
      </c>
      <c r="M3" s="52" t="s">
        <v>57</v>
      </c>
    </row>
    <row r="4" spans="2:13" ht="21">
      <c r="B4" s="51">
        <v>3</v>
      </c>
      <c r="C4" s="92" t="s">
        <v>52</v>
      </c>
      <c r="M4" s="52" t="s">
        <v>58</v>
      </c>
    </row>
    <row r="5" spans="2:13" ht="21">
      <c r="B5" s="51">
        <v>6</v>
      </c>
      <c r="C5" s="92" t="s">
        <v>53</v>
      </c>
      <c r="M5" s="52" t="s">
        <v>59</v>
      </c>
    </row>
    <row r="6" spans="2:3" ht="21">
      <c r="B6" s="51">
        <v>9</v>
      </c>
      <c r="C6" s="92" t="s">
        <v>54</v>
      </c>
    </row>
    <row r="7" spans="2:13" ht="21">
      <c r="B7" s="51">
        <v>12</v>
      </c>
      <c r="C7" s="92" t="s">
        <v>368</v>
      </c>
      <c r="M7" s="52" t="s">
        <v>60</v>
      </c>
    </row>
    <row r="8" spans="2:13" ht="21">
      <c r="B8" s="51">
        <v>15</v>
      </c>
      <c r="C8" s="92" t="s">
        <v>376</v>
      </c>
      <c r="M8" s="52" t="s">
        <v>61</v>
      </c>
    </row>
    <row r="9" spans="2:13" ht="21">
      <c r="B9" s="51">
        <v>18</v>
      </c>
      <c r="C9" s="92" t="s">
        <v>80</v>
      </c>
      <c r="M9" s="52" t="s">
        <v>62</v>
      </c>
    </row>
    <row r="10" spans="2:13" ht="21">
      <c r="B10" s="51"/>
      <c r="C10" s="51"/>
      <c r="M10" s="52" t="s">
        <v>63</v>
      </c>
    </row>
    <row r="11" spans="2:3" ht="21">
      <c r="B11" s="51"/>
      <c r="C11" s="51"/>
    </row>
    <row r="12" spans="2:3" ht="21">
      <c r="B12" s="51" t="s">
        <v>66</v>
      </c>
      <c r="C12" s="51"/>
    </row>
    <row r="13" ht="21">
      <c r="M13" s="119"/>
    </row>
    <row r="14" spans="2:13" ht="21">
      <c r="B14" s="51">
        <v>1</v>
      </c>
      <c r="C14" s="52" t="s">
        <v>64</v>
      </c>
      <c r="M14" s="119"/>
    </row>
    <row r="15" spans="2:13" ht="21">
      <c r="B15" s="51">
        <v>4</v>
      </c>
      <c r="C15" s="52" t="s">
        <v>65</v>
      </c>
      <c r="M15" s="119"/>
    </row>
    <row r="16" spans="2:13" ht="21">
      <c r="B16" s="51">
        <v>7</v>
      </c>
      <c r="C16" s="52" t="s">
        <v>67</v>
      </c>
      <c r="M16" s="119"/>
    </row>
    <row r="17" spans="2:13" ht="21">
      <c r="B17" s="51">
        <v>9</v>
      </c>
      <c r="C17" s="52" t="s">
        <v>68</v>
      </c>
      <c r="M17" s="119"/>
    </row>
    <row r="18" ht="21">
      <c r="M18" s="119"/>
    </row>
    <row r="19" spans="2:13" ht="21">
      <c r="B19" s="51" t="s">
        <v>378</v>
      </c>
      <c r="C19" s="51"/>
      <c r="M19" s="37"/>
    </row>
    <row r="21" ht="21">
      <c r="B21" s="51">
        <v>1</v>
      </c>
    </row>
    <row r="22" ht="21">
      <c r="B22" s="51"/>
    </row>
    <row r="23" ht="29.2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28"/>
  <sheetViews>
    <sheetView zoomScalePageLayoutView="0" workbookViewId="0" topLeftCell="A1">
      <selection activeCell="D17" sqref="D17"/>
    </sheetView>
  </sheetViews>
  <sheetFormatPr defaultColWidth="11.421875" defaultRowHeight="15"/>
  <cols>
    <col min="2" max="10" width="34.28125" style="0" customWidth="1"/>
  </cols>
  <sheetData>
    <row r="1" spans="2:10" ht="18">
      <c r="B1" s="9" t="s">
        <v>92</v>
      </c>
      <c r="C1" s="9" t="s">
        <v>93</v>
      </c>
      <c r="D1" s="9" t="s">
        <v>94</v>
      </c>
      <c r="E1" s="9" t="s">
        <v>95</v>
      </c>
      <c r="F1" s="9" t="s">
        <v>96</v>
      </c>
      <c r="G1" s="9" t="s">
        <v>97</v>
      </c>
      <c r="H1" s="9" t="s">
        <v>98</v>
      </c>
      <c r="I1" s="9" t="s">
        <v>99</v>
      </c>
      <c r="J1" s="9" t="s">
        <v>100</v>
      </c>
    </row>
    <row r="2" spans="2:10" ht="14.25">
      <c r="B2" s="1" t="s">
        <v>101</v>
      </c>
      <c r="C2" s="1" t="s">
        <v>72</v>
      </c>
      <c r="D2" s="1" t="s">
        <v>71</v>
      </c>
      <c r="E2" s="1" t="s">
        <v>73</v>
      </c>
      <c r="F2" s="1" t="s">
        <v>74</v>
      </c>
      <c r="G2" s="1"/>
      <c r="H2" s="1"/>
      <c r="I2" s="1"/>
      <c r="J2" s="1"/>
    </row>
    <row r="3" spans="2:10" s="11" customFormat="1" ht="14.25">
      <c r="B3" s="10" t="s">
        <v>102</v>
      </c>
      <c r="C3" s="10" t="s">
        <v>103</v>
      </c>
      <c r="D3" s="10" t="s">
        <v>103</v>
      </c>
      <c r="E3" s="10" t="s">
        <v>103</v>
      </c>
      <c r="F3" s="10" t="s">
        <v>103</v>
      </c>
      <c r="G3" s="10"/>
      <c r="H3" s="10"/>
      <c r="I3" s="10"/>
      <c r="J3" s="10"/>
    </row>
    <row r="4" spans="2:10" s="11" customFormat="1" ht="14.25">
      <c r="B4" s="10" t="s">
        <v>104</v>
      </c>
      <c r="C4" s="10" t="s">
        <v>105</v>
      </c>
      <c r="D4" s="10" t="s">
        <v>105</v>
      </c>
      <c r="E4" s="10" t="s">
        <v>105</v>
      </c>
      <c r="F4" s="10" t="s">
        <v>105</v>
      </c>
      <c r="G4" s="10"/>
      <c r="H4" s="10"/>
      <c r="I4" s="10"/>
      <c r="J4" s="10"/>
    </row>
    <row r="5" spans="2:10" s="11" customFormat="1" ht="14.25">
      <c r="B5" s="10" t="s">
        <v>106</v>
      </c>
      <c r="C5" s="10" t="s">
        <v>107</v>
      </c>
      <c r="D5" s="10" t="s">
        <v>107</v>
      </c>
      <c r="E5" s="10" t="s">
        <v>107</v>
      </c>
      <c r="F5" s="10" t="s">
        <v>107</v>
      </c>
      <c r="G5" s="10"/>
      <c r="H5" s="10"/>
      <c r="I5" s="10"/>
      <c r="J5" s="10"/>
    </row>
    <row r="6" spans="2:10" s="11" customFormat="1" ht="14.25">
      <c r="B6" s="10" t="s">
        <v>108</v>
      </c>
      <c r="C6" s="10" t="s">
        <v>109</v>
      </c>
      <c r="D6" s="10" t="s">
        <v>109</v>
      </c>
      <c r="E6" s="10" t="s">
        <v>109</v>
      </c>
      <c r="F6" s="10" t="s">
        <v>109</v>
      </c>
      <c r="G6" s="10"/>
      <c r="H6" s="10"/>
      <c r="I6" s="10"/>
      <c r="J6" s="10"/>
    </row>
    <row r="7" spans="2:10" s="11" customFormat="1" ht="14.25">
      <c r="B7" s="10" t="s">
        <v>110</v>
      </c>
      <c r="C7" s="10" t="s">
        <v>111</v>
      </c>
      <c r="D7" s="10" t="s">
        <v>111</v>
      </c>
      <c r="E7" s="10" t="s">
        <v>111</v>
      </c>
      <c r="F7" s="10" t="s">
        <v>111</v>
      </c>
      <c r="G7" s="10"/>
      <c r="H7" s="10"/>
      <c r="I7" s="10"/>
      <c r="J7" s="10"/>
    </row>
    <row r="8" spans="2:10" s="11" customFormat="1" ht="14.25">
      <c r="B8" s="10" t="s">
        <v>112</v>
      </c>
      <c r="C8" s="10" t="s">
        <v>112</v>
      </c>
      <c r="D8" s="10" t="s">
        <v>112</v>
      </c>
      <c r="E8" s="10" t="s">
        <v>112</v>
      </c>
      <c r="F8" s="10" t="s">
        <v>112</v>
      </c>
      <c r="G8" s="10"/>
      <c r="H8" s="10"/>
      <c r="I8" s="10"/>
      <c r="J8" s="10"/>
    </row>
    <row r="9" spans="2:10" s="11" customFormat="1" ht="14.25">
      <c r="B9" s="10" t="s">
        <v>113</v>
      </c>
      <c r="C9" s="10" t="s">
        <v>114</v>
      </c>
      <c r="D9" s="10" t="s">
        <v>114</v>
      </c>
      <c r="E9" s="10" t="s">
        <v>114</v>
      </c>
      <c r="F9" s="10" t="s">
        <v>114</v>
      </c>
      <c r="G9" s="10"/>
      <c r="H9" s="10"/>
      <c r="I9" s="10"/>
      <c r="J9" s="10"/>
    </row>
    <row r="10" spans="2:10" s="11" customFormat="1" ht="14.25">
      <c r="B10" s="10" t="s">
        <v>115</v>
      </c>
      <c r="C10" s="10" t="s">
        <v>115</v>
      </c>
      <c r="D10" s="10" t="s">
        <v>115</v>
      </c>
      <c r="E10" s="10" t="s">
        <v>115</v>
      </c>
      <c r="F10" s="10" t="s">
        <v>115</v>
      </c>
      <c r="G10" s="10"/>
      <c r="H10" s="10"/>
      <c r="I10" s="10"/>
      <c r="J10" s="10"/>
    </row>
    <row r="11" spans="2:10" s="11" customFormat="1" ht="14.25">
      <c r="B11" s="10" t="s">
        <v>116</v>
      </c>
      <c r="C11" s="10" t="s">
        <v>116</v>
      </c>
      <c r="D11" s="10" t="s">
        <v>116</v>
      </c>
      <c r="E11" s="10" t="s">
        <v>116</v>
      </c>
      <c r="F11" s="10" t="s">
        <v>116</v>
      </c>
      <c r="G11" s="10"/>
      <c r="H11" s="10"/>
      <c r="I11" s="10"/>
      <c r="J11" s="10"/>
    </row>
    <row r="12" spans="2:10" ht="125.25">
      <c r="B12" s="12" t="s">
        <v>117</v>
      </c>
      <c r="C12" s="12" t="s">
        <v>118</v>
      </c>
      <c r="D12" s="12" t="s">
        <v>119</v>
      </c>
      <c r="E12" s="12" t="s">
        <v>120</v>
      </c>
      <c r="F12" s="12" t="s">
        <v>121</v>
      </c>
      <c r="G12" s="12"/>
      <c r="H12" s="12"/>
      <c r="I12" s="12"/>
      <c r="J12" s="12"/>
    </row>
    <row r="13" spans="2:10" ht="79.5">
      <c r="B13" s="12" t="s">
        <v>122</v>
      </c>
      <c r="C13" s="12" t="s">
        <v>123</v>
      </c>
      <c r="D13" s="12" t="s">
        <v>123</v>
      </c>
      <c r="E13" s="12" t="s">
        <v>123</v>
      </c>
      <c r="F13" s="12" t="s">
        <v>123</v>
      </c>
      <c r="G13" s="12"/>
      <c r="H13" s="12"/>
      <c r="I13" s="12"/>
      <c r="J13" s="12"/>
    </row>
    <row r="15" spans="2:10" ht="14.25">
      <c r="B15" s="1" t="s">
        <v>124</v>
      </c>
      <c r="C15" s="1"/>
      <c r="D15" s="1"/>
      <c r="E15" s="1"/>
      <c r="F15" s="1"/>
      <c r="G15" s="1"/>
      <c r="H15" s="1"/>
      <c r="I15" s="1"/>
      <c r="J15" s="1"/>
    </row>
    <row r="16" spans="2:10" s="11" customFormat="1" ht="14.25">
      <c r="B16" s="10" t="s">
        <v>125</v>
      </c>
      <c r="C16" s="10"/>
      <c r="D16" s="10"/>
      <c r="E16" s="10"/>
      <c r="F16" s="10"/>
      <c r="G16" s="10"/>
      <c r="H16" s="10"/>
      <c r="I16" s="10"/>
      <c r="J16" s="10"/>
    </row>
    <row r="17" spans="2:10" s="11" customFormat="1" ht="14.25">
      <c r="B17" s="10" t="s">
        <v>126</v>
      </c>
      <c r="C17" s="10"/>
      <c r="D17" s="10"/>
      <c r="E17" s="10"/>
      <c r="F17" s="10"/>
      <c r="G17" s="10"/>
      <c r="H17" s="10"/>
      <c r="I17" s="10"/>
      <c r="J17" s="10"/>
    </row>
    <row r="18" spans="2:10" s="11" customFormat="1" ht="14.25">
      <c r="B18" s="10" t="s">
        <v>127</v>
      </c>
      <c r="C18" s="10"/>
      <c r="D18" s="10"/>
      <c r="E18" s="10"/>
      <c r="F18" s="10"/>
      <c r="G18" s="10"/>
      <c r="H18" s="10"/>
      <c r="I18" s="10"/>
      <c r="J18" s="10"/>
    </row>
    <row r="19" spans="2:10" s="11" customFormat="1" ht="14.25">
      <c r="B19" s="10" t="s">
        <v>108</v>
      </c>
      <c r="C19" s="10"/>
      <c r="D19" s="10"/>
      <c r="E19" s="10"/>
      <c r="F19" s="10"/>
      <c r="G19" s="10"/>
      <c r="H19" s="10"/>
      <c r="I19" s="10"/>
      <c r="J19" s="10"/>
    </row>
    <row r="20" spans="2:10" s="11" customFormat="1" ht="14.25">
      <c r="B20" s="10" t="s">
        <v>128</v>
      </c>
      <c r="C20" s="10"/>
      <c r="D20" s="10"/>
      <c r="E20" s="10"/>
      <c r="F20" s="10"/>
      <c r="G20" s="10"/>
      <c r="H20" s="10"/>
      <c r="I20" s="10"/>
      <c r="J20" s="10"/>
    </row>
    <row r="21" spans="2:10" s="11" customFormat="1" ht="14.25">
      <c r="B21" s="10" t="s">
        <v>129</v>
      </c>
      <c r="C21" s="10"/>
      <c r="D21" s="10"/>
      <c r="E21" s="10"/>
      <c r="F21" s="10"/>
      <c r="G21" s="10"/>
      <c r="H21" s="10"/>
      <c r="I21" s="10"/>
      <c r="J21" s="10"/>
    </row>
    <row r="22" spans="2:10" s="11" customFormat="1" ht="14.25">
      <c r="B22" s="10" t="s">
        <v>113</v>
      </c>
      <c r="C22" s="10"/>
      <c r="D22" s="10"/>
      <c r="E22" s="10"/>
      <c r="F22" s="10"/>
      <c r="G22" s="10"/>
      <c r="H22" s="10"/>
      <c r="I22" s="10"/>
      <c r="J22" s="10"/>
    </row>
    <row r="23" spans="2:10" s="11" customFormat="1" ht="14.25">
      <c r="B23" s="10" t="s">
        <v>130</v>
      </c>
      <c r="C23" s="10"/>
      <c r="D23" s="10"/>
      <c r="E23" s="10"/>
      <c r="F23" s="10"/>
      <c r="G23" s="10"/>
      <c r="H23" s="10"/>
      <c r="I23" s="10"/>
      <c r="J23" s="10"/>
    </row>
    <row r="24" spans="2:10" s="11" customFormat="1" ht="14.25">
      <c r="B24" s="12" t="s">
        <v>131</v>
      </c>
      <c r="C24" s="10"/>
      <c r="D24" s="10"/>
      <c r="E24" s="10"/>
      <c r="F24" s="10"/>
      <c r="G24" s="10"/>
      <c r="H24" s="10"/>
      <c r="I24" s="10"/>
      <c r="J24" s="10"/>
    </row>
    <row r="25" spans="2:10" ht="79.5">
      <c r="B25" s="12" t="s">
        <v>132</v>
      </c>
      <c r="C25" s="12"/>
      <c r="D25" s="12"/>
      <c r="E25" s="12"/>
      <c r="F25" s="12"/>
      <c r="G25" s="12"/>
      <c r="H25" s="12"/>
      <c r="I25" s="12"/>
      <c r="J25" s="12"/>
    </row>
    <row r="26" spans="3:10" ht="14.25">
      <c r="C26" s="12"/>
      <c r="D26" s="12"/>
      <c r="E26" s="12"/>
      <c r="F26" s="12"/>
      <c r="G26" s="12"/>
      <c r="H26" s="12"/>
      <c r="I26" s="12"/>
      <c r="J26" s="12"/>
    </row>
    <row r="27" ht="14.25">
      <c r="B27" t="s">
        <v>79</v>
      </c>
    </row>
    <row r="28" ht="14.25">
      <c r="B28" t="s">
        <v>133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13"/>
  <sheetViews>
    <sheetView zoomScalePageLayoutView="0" workbookViewId="0" topLeftCell="A1">
      <selection activeCell="A4" sqref="A4:B13"/>
    </sheetView>
  </sheetViews>
  <sheetFormatPr defaultColWidth="11.421875" defaultRowHeight="15"/>
  <cols>
    <col min="1" max="1" width="33.57421875" style="0" customWidth="1"/>
  </cols>
  <sheetData>
    <row r="1" spans="1:2" ht="18">
      <c r="A1" s="9" t="s">
        <v>87</v>
      </c>
      <c r="B1">
        <v>440000</v>
      </c>
    </row>
    <row r="2" spans="1:2" ht="14.25">
      <c r="A2" t="s">
        <v>49</v>
      </c>
      <c r="B2">
        <f>+B1-SUM(B3:B27)</f>
        <v>42500</v>
      </c>
    </row>
    <row r="4" spans="1:2" ht="14.25">
      <c r="A4" t="s">
        <v>88</v>
      </c>
      <c r="B4">
        <v>75000</v>
      </c>
    </row>
    <row r="5" spans="1:2" ht="14.25">
      <c r="A5" t="s">
        <v>91</v>
      </c>
      <c r="B5">
        <v>137500</v>
      </c>
    </row>
    <row r="6" spans="1:2" ht="14.25">
      <c r="A6" t="s">
        <v>89</v>
      </c>
      <c r="B6">
        <v>110000</v>
      </c>
    </row>
    <row r="7" spans="1:2" ht="14.25">
      <c r="A7" t="s">
        <v>140</v>
      </c>
      <c r="B7">
        <v>4000</v>
      </c>
    </row>
    <row r="8" spans="1:2" ht="14.25">
      <c r="A8" t="s">
        <v>90</v>
      </c>
      <c r="B8">
        <v>36000</v>
      </c>
    </row>
    <row r="9" spans="1:2" ht="14.25">
      <c r="A9" t="s">
        <v>146</v>
      </c>
      <c r="B9">
        <v>2500</v>
      </c>
    </row>
    <row r="10" spans="1:3" ht="14.25">
      <c r="A10" t="s">
        <v>147</v>
      </c>
      <c r="B10">
        <v>3000</v>
      </c>
      <c r="C10" t="s">
        <v>148</v>
      </c>
    </row>
    <row r="11" spans="1:2" ht="14.25">
      <c r="A11" t="s">
        <v>149</v>
      </c>
      <c r="B11">
        <v>7500</v>
      </c>
    </row>
    <row r="12" spans="1:2" ht="14.25">
      <c r="A12" t="s">
        <v>150</v>
      </c>
      <c r="B12">
        <v>20000</v>
      </c>
    </row>
    <row r="13" spans="1:2" ht="14.25">
      <c r="A13" t="s">
        <v>151</v>
      </c>
      <c r="B13">
        <v>2000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18"/>
  <sheetViews>
    <sheetView showGridLines="0" zoomScalePageLayoutView="0" workbookViewId="0" topLeftCell="A1">
      <selection activeCell="J6" sqref="J6"/>
    </sheetView>
  </sheetViews>
  <sheetFormatPr defaultColWidth="11.421875" defaultRowHeight="15"/>
  <cols>
    <col min="1" max="1" width="29.140625" style="38" customWidth="1"/>
    <col min="2" max="2" width="10.57421875" style="38" customWidth="1"/>
    <col min="3" max="3" width="1.421875" style="38" customWidth="1"/>
    <col min="4" max="4" width="11.28125" style="38" customWidth="1"/>
    <col min="5" max="5" width="11.57421875" style="38" customWidth="1"/>
    <col min="6" max="6" width="10.57421875" style="38" customWidth="1"/>
    <col min="7" max="8" width="8.00390625" style="38" customWidth="1"/>
    <col min="9" max="9" width="8.7109375" style="38" customWidth="1"/>
    <col min="10" max="10" width="9.00390625" style="38" customWidth="1"/>
    <col min="11" max="11" width="11.00390625" style="38" customWidth="1"/>
    <col min="12" max="16384" width="11.57421875" style="38" customWidth="1"/>
  </cols>
  <sheetData>
    <row r="1" spans="5:16" ht="30" customHeight="1">
      <c r="E1" s="155" t="s">
        <v>204</v>
      </c>
      <c r="F1" s="157"/>
      <c r="G1" s="155" t="s">
        <v>203</v>
      </c>
      <c r="H1" s="156"/>
      <c r="I1" s="156"/>
      <c r="J1" s="157"/>
      <c r="N1" s="158" t="s">
        <v>209</v>
      </c>
      <c r="O1" s="158"/>
      <c r="P1" s="158"/>
    </row>
    <row r="2" spans="1:16" s="35" customFormat="1" ht="42.75" customHeight="1">
      <c r="A2" s="33"/>
      <c r="B2" s="39" t="s">
        <v>2</v>
      </c>
      <c r="D2" s="41" t="s">
        <v>81</v>
      </c>
      <c r="E2" s="40" t="s">
        <v>198</v>
      </c>
      <c r="F2" s="42" t="s">
        <v>199</v>
      </c>
      <c r="G2" s="42">
        <v>4</v>
      </c>
      <c r="H2" s="42">
        <v>8</v>
      </c>
      <c r="I2" s="42">
        <v>12</v>
      </c>
      <c r="J2" s="43">
        <v>16</v>
      </c>
      <c r="K2" s="42" t="s">
        <v>200</v>
      </c>
      <c r="L2" s="43" t="s">
        <v>201</v>
      </c>
      <c r="N2" s="61" t="s">
        <v>2</v>
      </c>
      <c r="O2" s="60" t="s">
        <v>81</v>
      </c>
      <c r="P2" s="57" t="s">
        <v>210</v>
      </c>
    </row>
    <row r="3" spans="1:16" s="35" customFormat="1" ht="21">
      <c r="A3" s="55" t="s">
        <v>22</v>
      </c>
      <c r="B3" s="56">
        <f aca="true" t="shared" si="0" ref="B3:B8">SUM(D3:L3)</f>
        <v>7</v>
      </c>
      <c r="D3" s="54">
        <v>8</v>
      </c>
      <c r="E3" s="54"/>
      <c r="F3" s="54">
        <v>-1</v>
      </c>
      <c r="G3" s="54"/>
      <c r="H3" s="54"/>
      <c r="I3" s="54"/>
      <c r="J3" s="54"/>
      <c r="K3" s="54"/>
      <c r="L3" s="54"/>
      <c r="N3" s="62">
        <f>SUM(O3:P3)</f>
        <v>-2</v>
      </c>
      <c r="O3" s="58">
        <v>-2</v>
      </c>
      <c r="P3" s="59"/>
    </row>
    <row r="4" spans="1:16" s="35" customFormat="1" ht="21">
      <c r="A4" s="55" t="s">
        <v>23</v>
      </c>
      <c r="B4" s="56">
        <f t="shared" si="0"/>
        <v>12</v>
      </c>
      <c r="D4" s="54">
        <v>14</v>
      </c>
      <c r="E4" s="54">
        <v>-2</v>
      </c>
      <c r="F4" s="54">
        <v>-1</v>
      </c>
      <c r="G4" s="54"/>
      <c r="H4" s="54"/>
      <c r="I4" s="54"/>
      <c r="J4" s="54">
        <v>1</v>
      </c>
      <c r="K4" s="54"/>
      <c r="L4" s="54"/>
      <c r="N4" s="62">
        <f>SUM(O4:P4)</f>
        <v>1</v>
      </c>
      <c r="O4" s="58">
        <v>1</v>
      </c>
      <c r="P4" s="59"/>
    </row>
    <row r="5" spans="1:16" s="35" customFormat="1" ht="21">
      <c r="A5" s="55" t="s">
        <v>24</v>
      </c>
      <c r="B5" s="56">
        <f t="shared" si="0"/>
        <v>13</v>
      </c>
      <c r="D5" s="54">
        <v>12</v>
      </c>
      <c r="E5" s="54">
        <v>2</v>
      </c>
      <c r="F5" s="54">
        <v>-1</v>
      </c>
      <c r="G5" s="54"/>
      <c r="H5" s="54"/>
      <c r="I5" s="54"/>
      <c r="J5" s="54"/>
      <c r="K5" s="54"/>
      <c r="L5" s="54"/>
      <c r="N5" s="62">
        <f>SUM(O5:P5)</f>
        <v>1</v>
      </c>
      <c r="O5" s="58">
        <v>1</v>
      </c>
      <c r="P5" s="59"/>
    </row>
    <row r="6" spans="1:16" s="35" customFormat="1" ht="21">
      <c r="A6" s="55" t="s">
        <v>25</v>
      </c>
      <c r="B6" s="56">
        <f t="shared" si="0"/>
        <v>24</v>
      </c>
      <c r="D6" s="54">
        <v>16</v>
      </c>
      <c r="E6" s="54"/>
      <c r="F6" s="54">
        <v>1</v>
      </c>
      <c r="G6" s="54"/>
      <c r="H6" s="54">
        <v>1</v>
      </c>
      <c r="I6" s="54">
        <v>1</v>
      </c>
      <c r="J6" s="54"/>
      <c r="K6" s="54">
        <v>5</v>
      </c>
      <c r="L6" s="54"/>
      <c r="N6" s="62">
        <f>SUM(O6:P6)</f>
        <v>7</v>
      </c>
      <c r="O6" s="58">
        <v>7</v>
      </c>
      <c r="P6" s="59"/>
    </row>
    <row r="7" spans="1:16" s="35" customFormat="1" ht="21">
      <c r="A7" s="55" t="s">
        <v>26</v>
      </c>
      <c r="B7" s="56">
        <f t="shared" si="0"/>
        <v>11</v>
      </c>
      <c r="D7" s="54">
        <v>10</v>
      </c>
      <c r="E7" s="54"/>
      <c r="F7" s="54">
        <v>1</v>
      </c>
      <c r="G7" s="54"/>
      <c r="H7" s="54"/>
      <c r="I7" s="54"/>
      <c r="J7" s="54"/>
      <c r="K7" s="54"/>
      <c r="L7" s="54"/>
      <c r="N7" s="62">
        <f>SUM(O7:P7)</f>
        <v>0</v>
      </c>
      <c r="O7" s="58">
        <v>0</v>
      </c>
      <c r="P7" s="59"/>
    </row>
    <row r="8" spans="1:16" s="35" customFormat="1" ht="21">
      <c r="A8" s="55" t="s">
        <v>27</v>
      </c>
      <c r="B8" s="56">
        <f t="shared" si="0"/>
        <v>30</v>
      </c>
      <c r="D8" s="54">
        <v>18</v>
      </c>
      <c r="E8" s="54"/>
      <c r="F8" s="54">
        <v>1</v>
      </c>
      <c r="G8" s="54">
        <v>1</v>
      </c>
      <c r="H8" s="54"/>
      <c r="I8" s="54"/>
      <c r="J8" s="54"/>
      <c r="K8" s="54">
        <v>4</v>
      </c>
      <c r="L8" s="54">
        <v>6</v>
      </c>
      <c r="N8" s="62">
        <f>SUM(O8:P8)</f>
        <v>10</v>
      </c>
      <c r="O8" s="58">
        <v>10</v>
      </c>
      <c r="P8" s="59"/>
    </row>
    <row r="11" ht="20.25">
      <c r="A11" s="44" t="s">
        <v>205</v>
      </c>
    </row>
    <row r="12" spans="1:16" s="35" customFormat="1" ht="22.5" customHeight="1">
      <c r="A12" s="34" t="s">
        <v>206</v>
      </c>
      <c r="B12" s="34"/>
      <c r="C12" s="34"/>
      <c r="D12" s="34"/>
      <c r="E12" s="34"/>
      <c r="F12" s="34"/>
      <c r="G12" s="34"/>
      <c r="H12" s="34"/>
      <c r="I12" s="34"/>
      <c r="J12" s="34"/>
      <c r="K12" s="34"/>
      <c r="L12" s="34"/>
      <c r="M12" s="34"/>
      <c r="N12" s="34"/>
      <c r="O12" s="34"/>
      <c r="P12" s="34"/>
    </row>
    <row r="13" spans="1:16" s="35" customFormat="1" ht="22.5" customHeight="1">
      <c r="A13" s="34" t="s">
        <v>207</v>
      </c>
      <c r="B13" s="34"/>
      <c r="C13" s="34"/>
      <c r="D13" s="34"/>
      <c r="E13" s="34"/>
      <c r="F13" s="34"/>
      <c r="G13" s="34"/>
      <c r="H13" s="34"/>
      <c r="I13" s="34"/>
      <c r="J13" s="34"/>
      <c r="K13" s="34"/>
      <c r="L13" s="34"/>
      <c r="M13" s="34"/>
      <c r="N13" s="34"/>
      <c r="O13" s="34"/>
      <c r="P13" s="34"/>
    </row>
    <row r="14" spans="1:16" s="35" customFormat="1" ht="22.5" customHeight="1">
      <c r="A14" s="34" t="s">
        <v>208</v>
      </c>
      <c r="B14" s="34"/>
      <c r="C14" s="34"/>
      <c r="D14" s="34"/>
      <c r="E14" s="34"/>
      <c r="F14" s="34"/>
      <c r="G14" s="34"/>
      <c r="H14" s="34"/>
      <c r="I14" s="34"/>
      <c r="J14" s="34"/>
      <c r="K14" s="34"/>
      <c r="L14" s="34"/>
      <c r="M14" s="34"/>
      <c r="N14" s="34"/>
      <c r="O14" s="34"/>
      <c r="P14" s="34"/>
    </row>
    <row r="15" spans="1:16" s="35" customFormat="1" ht="22.5" customHeight="1">
      <c r="A15" s="34"/>
      <c r="B15" s="34"/>
      <c r="C15" s="34"/>
      <c r="D15" s="34"/>
      <c r="E15" s="34"/>
      <c r="F15" s="34"/>
      <c r="G15" s="34"/>
      <c r="H15" s="34"/>
      <c r="I15" s="34"/>
      <c r="J15" s="34"/>
      <c r="K15" s="34"/>
      <c r="L15" s="34"/>
      <c r="M15" s="34"/>
      <c r="N15" s="34"/>
      <c r="O15" s="34"/>
      <c r="P15" s="34"/>
    </row>
    <row r="16" spans="1:16" s="35" customFormat="1" ht="22.5" customHeight="1">
      <c r="A16" s="34"/>
      <c r="B16" s="34"/>
      <c r="C16" s="34"/>
      <c r="D16" s="34"/>
      <c r="E16" s="34"/>
      <c r="F16" s="34"/>
      <c r="G16" s="34"/>
      <c r="H16" s="34"/>
      <c r="I16" s="34"/>
      <c r="J16" s="34"/>
      <c r="K16" s="34"/>
      <c r="L16" s="34"/>
      <c r="M16" s="34"/>
      <c r="N16" s="34"/>
      <c r="O16" s="34"/>
      <c r="P16" s="34"/>
    </row>
    <row r="17" spans="1:16" s="35" customFormat="1" ht="22.5" customHeight="1">
      <c r="A17" s="34"/>
      <c r="B17" s="34"/>
      <c r="C17" s="34"/>
      <c r="D17" s="34"/>
      <c r="E17" s="34"/>
      <c r="F17" s="34"/>
      <c r="G17" s="34"/>
      <c r="H17" s="34"/>
      <c r="I17" s="34"/>
      <c r="J17" s="34"/>
      <c r="K17" s="34"/>
      <c r="L17" s="34"/>
      <c r="M17" s="34"/>
      <c r="N17" s="34"/>
      <c r="O17" s="34"/>
      <c r="P17" s="34"/>
    </row>
    <row r="18" spans="1:16" s="35" customFormat="1" ht="22.5" customHeight="1">
      <c r="A18" s="34"/>
      <c r="B18" s="34"/>
      <c r="C18" s="34"/>
      <c r="D18" s="34"/>
      <c r="E18" s="34"/>
      <c r="F18" s="34"/>
      <c r="G18" s="34"/>
      <c r="H18" s="34"/>
      <c r="I18" s="34"/>
      <c r="J18" s="34"/>
      <c r="K18" s="34"/>
      <c r="L18" s="34"/>
      <c r="M18" s="34"/>
      <c r="N18" s="34"/>
      <c r="O18" s="34"/>
      <c r="P18" s="34"/>
    </row>
    <row r="19" s="35" customFormat="1" ht="20.25"/>
    <row r="20" s="35" customFormat="1" ht="20.25"/>
    <row r="21" s="35" customFormat="1" ht="20.25"/>
  </sheetData>
  <sheetProtection/>
  <mergeCells count="3">
    <mergeCell ref="G1:J1"/>
    <mergeCell ref="E1:F1"/>
    <mergeCell ref="N1:P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52"/>
  <sheetViews>
    <sheetView showGridLines="0" zoomScale="134" zoomScaleNormal="134" zoomScalePageLayoutView="0" workbookViewId="0" topLeftCell="A39">
      <selection activeCell="I35" sqref="I35"/>
    </sheetView>
  </sheetViews>
  <sheetFormatPr defaultColWidth="11.421875" defaultRowHeight="15.75" customHeight="1"/>
  <cols>
    <col min="1" max="1" width="5.8515625" style="3" bestFit="1" customWidth="1"/>
    <col min="2" max="2" width="27.28125" style="3" customWidth="1"/>
    <col min="3" max="3" width="8.140625" style="3" bestFit="1" customWidth="1"/>
    <col min="4" max="4" width="9.7109375" style="3" customWidth="1"/>
    <col min="5" max="5" width="6.57421875" style="6" customWidth="1"/>
    <col min="6" max="6" width="8.7109375" style="3" customWidth="1"/>
    <col min="7" max="8" width="11.57421875" style="3" customWidth="1"/>
    <col min="9" max="9" width="12.57421875" style="3" customWidth="1"/>
    <col min="10" max="10" width="6.421875" style="3" customWidth="1"/>
    <col min="12" max="12" width="14.8515625" style="3" customWidth="1"/>
    <col min="13" max="16384" width="11.57421875" style="3" customWidth="1"/>
  </cols>
  <sheetData>
    <row r="1" spans="1:13" ht="27" customHeight="1">
      <c r="A1" s="5" t="s">
        <v>143</v>
      </c>
      <c r="C1" s="81" t="s">
        <v>32</v>
      </c>
      <c r="D1" s="81" t="s">
        <v>29</v>
      </c>
      <c r="E1" s="82" t="s">
        <v>30</v>
      </c>
      <c r="F1" s="81" t="s">
        <v>31</v>
      </c>
      <c r="G1" s="81" t="s">
        <v>46</v>
      </c>
      <c r="H1" s="81" t="s">
        <v>34</v>
      </c>
      <c r="I1" s="81" t="s">
        <v>144</v>
      </c>
      <c r="J1" s="8" t="s">
        <v>238</v>
      </c>
      <c r="L1" s="88" t="s">
        <v>50</v>
      </c>
      <c r="M1" s="88">
        <f>+Caractéristiques!O6</f>
        <v>7</v>
      </c>
    </row>
    <row r="2" spans="1:15" ht="15.75" customHeight="1">
      <c r="A2" s="7">
        <f>+Caractéristiques!N6</f>
        <v>7</v>
      </c>
      <c r="B2" s="2" t="s">
        <v>28</v>
      </c>
      <c r="M2" s="5" t="s">
        <v>0</v>
      </c>
      <c r="N2" s="5" t="s">
        <v>45</v>
      </c>
      <c r="O2" s="5" t="s">
        <v>2</v>
      </c>
    </row>
    <row r="3" spans="2:15" ht="15.75" customHeight="1">
      <c r="B3" s="78" t="s">
        <v>4</v>
      </c>
      <c r="C3" s="79">
        <f aca="true" t="shared" si="0" ref="C3:C16">+$A$2+F3+G3+I3+H3</f>
        <v>32</v>
      </c>
      <c r="D3" s="45">
        <v>18</v>
      </c>
      <c r="E3" s="83">
        <v>1</v>
      </c>
      <c r="F3" s="84">
        <f>+D3+E3*3</f>
        <v>21</v>
      </c>
      <c r="G3" s="45">
        <v>3</v>
      </c>
      <c r="H3" s="45"/>
      <c r="I3" s="45">
        <v>1</v>
      </c>
      <c r="J3" s="8" t="s">
        <v>55</v>
      </c>
      <c r="L3" s="53" t="s">
        <v>42</v>
      </c>
      <c r="M3" s="53">
        <v>6</v>
      </c>
      <c r="N3" s="53">
        <v>2</v>
      </c>
      <c r="O3" s="3">
        <f>+(N3+$M$1)*M3</f>
        <v>54</v>
      </c>
    </row>
    <row r="4" spans="2:15" ht="15.75" customHeight="1">
      <c r="B4" s="80" t="s">
        <v>157</v>
      </c>
      <c r="C4" s="79">
        <f t="shared" si="0"/>
        <v>12</v>
      </c>
      <c r="D4" s="45">
        <v>1</v>
      </c>
      <c r="E4" s="83">
        <v>1</v>
      </c>
      <c r="F4" s="84">
        <f aca="true" t="shared" si="1" ref="F4:F16">+D4+E4*3</f>
        <v>4</v>
      </c>
      <c r="G4" s="45"/>
      <c r="H4" s="45"/>
      <c r="I4" s="45">
        <v>1</v>
      </c>
      <c r="L4" s="53" t="s">
        <v>43</v>
      </c>
      <c r="M4" s="53">
        <v>10</v>
      </c>
      <c r="N4" s="53">
        <v>2</v>
      </c>
      <c r="O4" s="3">
        <f>+(N4+$M$1)*M4</f>
        <v>90</v>
      </c>
    </row>
    <row r="5" spans="2:15" ht="15.75" customHeight="1">
      <c r="B5" s="80" t="s">
        <v>158</v>
      </c>
      <c r="C5" s="79">
        <f t="shared" si="0"/>
        <v>16</v>
      </c>
      <c r="D5" s="45">
        <v>5</v>
      </c>
      <c r="E5" s="83">
        <v>1</v>
      </c>
      <c r="F5" s="84">
        <f t="shared" si="1"/>
        <v>8</v>
      </c>
      <c r="G5" s="45"/>
      <c r="H5" s="45"/>
      <c r="I5" s="45">
        <v>1</v>
      </c>
      <c r="J5" s="4"/>
      <c r="L5" s="53" t="s">
        <v>44</v>
      </c>
      <c r="M5" s="53">
        <v>2</v>
      </c>
      <c r="N5" s="53">
        <v>2</v>
      </c>
      <c r="O5" s="3">
        <f>+(N5+$M$1)*M5</f>
        <v>18</v>
      </c>
    </row>
    <row r="6" spans="2:10" ht="15.75" customHeight="1">
      <c r="B6" s="80" t="s">
        <v>153</v>
      </c>
      <c r="C6" s="79">
        <f t="shared" si="0"/>
        <v>12</v>
      </c>
      <c r="D6" s="45">
        <v>1</v>
      </c>
      <c r="E6" s="83">
        <v>1</v>
      </c>
      <c r="F6" s="84">
        <f t="shared" si="1"/>
        <v>4</v>
      </c>
      <c r="G6" s="45"/>
      <c r="H6" s="45"/>
      <c r="I6" s="45">
        <v>1</v>
      </c>
      <c r="J6" s="4"/>
    </row>
    <row r="7" spans="2:13" ht="15.75" customHeight="1">
      <c r="B7" s="80" t="s">
        <v>154</v>
      </c>
      <c r="C7" s="79">
        <f t="shared" si="0"/>
        <v>12</v>
      </c>
      <c r="D7" s="45">
        <v>1</v>
      </c>
      <c r="E7" s="83">
        <v>1</v>
      </c>
      <c r="F7" s="84">
        <f t="shared" si="1"/>
        <v>4</v>
      </c>
      <c r="G7" s="45"/>
      <c r="H7" s="45"/>
      <c r="I7" s="45">
        <v>1</v>
      </c>
      <c r="J7" s="4"/>
      <c r="L7" s="3" t="s">
        <v>47</v>
      </c>
      <c r="M7" s="3">
        <f>SUM(O3:O5)</f>
        <v>162</v>
      </c>
    </row>
    <row r="8" spans="2:13" ht="15.75" customHeight="1">
      <c r="B8" s="80" t="s">
        <v>155</v>
      </c>
      <c r="C8" s="79">
        <f t="shared" si="0"/>
        <v>21</v>
      </c>
      <c r="D8" s="45">
        <v>9</v>
      </c>
      <c r="E8" s="83">
        <v>1</v>
      </c>
      <c r="F8" s="84">
        <f t="shared" si="1"/>
        <v>12</v>
      </c>
      <c r="G8" s="45"/>
      <c r="H8" s="45"/>
      <c r="I8" s="45">
        <v>2</v>
      </c>
      <c r="J8" s="8" t="s">
        <v>387</v>
      </c>
      <c r="L8" s="3" t="s">
        <v>48</v>
      </c>
      <c r="M8" s="3">
        <f>SUM(D3:D51)</f>
        <v>162</v>
      </c>
    </row>
    <row r="9" spans="2:14" ht="15.75" customHeight="1">
      <c r="B9" s="80" t="s">
        <v>159</v>
      </c>
      <c r="C9" s="79">
        <f t="shared" si="0"/>
        <v>32</v>
      </c>
      <c r="D9" s="45">
        <v>18</v>
      </c>
      <c r="E9" s="83">
        <v>1</v>
      </c>
      <c r="F9" s="84">
        <f t="shared" si="1"/>
        <v>21</v>
      </c>
      <c r="G9" s="45">
        <f>2</f>
        <v>2</v>
      </c>
      <c r="H9" s="45"/>
      <c r="I9" s="45">
        <v>2</v>
      </c>
      <c r="J9" s="8" t="s">
        <v>386</v>
      </c>
      <c r="L9" s="49" t="s">
        <v>49</v>
      </c>
      <c r="M9" s="49">
        <f>+M7-M8</f>
        <v>0</v>
      </c>
      <c r="N9" s="96" t="s">
        <v>268</v>
      </c>
    </row>
    <row r="10" spans="2:10" ht="15.75" customHeight="1">
      <c r="B10" s="80" t="s">
        <v>156</v>
      </c>
      <c r="C10" s="79">
        <f t="shared" si="0"/>
        <v>27</v>
      </c>
      <c r="D10" s="45">
        <v>14</v>
      </c>
      <c r="E10" s="83">
        <v>1</v>
      </c>
      <c r="F10" s="84">
        <f t="shared" si="1"/>
        <v>17</v>
      </c>
      <c r="G10" s="45">
        <v>2</v>
      </c>
      <c r="H10" s="45"/>
      <c r="I10" s="45">
        <v>1</v>
      </c>
      <c r="J10" s="8" t="s">
        <v>224</v>
      </c>
    </row>
    <row r="11" spans="2:12" ht="15.75" customHeight="1">
      <c r="B11" s="80" t="s">
        <v>160</v>
      </c>
      <c r="C11" s="79">
        <f t="shared" si="0"/>
        <v>12</v>
      </c>
      <c r="D11" s="45">
        <v>1</v>
      </c>
      <c r="E11" s="83">
        <v>1</v>
      </c>
      <c r="F11" s="84">
        <f t="shared" si="1"/>
        <v>4</v>
      </c>
      <c r="G11" s="45"/>
      <c r="H11" s="45"/>
      <c r="I11" s="45">
        <v>1</v>
      </c>
      <c r="J11" s="4"/>
      <c r="L11" s="87" t="s">
        <v>205</v>
      </c>
    </row>
    <row r="12" spans="2:16" ht="15.75" customHeight="1">
      <c r="B12" s="80" t="s">
        <v>161</v>
      </c>
      <c r="C12" s="79">
        <f t="shared" si="0"/>
        <v>21</v>
      </c>
      <c r="D12" s="45">
        <v>10</v>
      </c>
      <c r="E12" s="83">
        <v>1</v>
      </c>
      <c r="F12" s="84">
        <f t="shared" si="1"/>
        <v>13</v>
      </c>
      <c r="G12" s="45"/>
      <c r="H12" s="45"/>
      <c r="I12" s="45">
        <v>1</v>
      </c>
      <c r="J12" s="4"/>
      <c r="L12" s="86" t="s">
        <v>56</v>
      </c>
      <c r="M12" s="53"/>
      <c r="N12" s="53"/>
      <c r="O12" s="53"/>
      <c r="P12" s="53"/>
    </row>
    <row r="13" spans="2:16" ht="15.75" customHeight="1">
      <c r="B13" s="80" t="s">
        <v>162</v>
      </c>
      <c r="C13" s="79">
        <f t="shared" si="0"/>
        <v>21</v>
      </c>
      <c r="D13" s="45">
        <v>10</v>
      </c>
      <c r="E13" s="83">
        <v>1</v>
      </c>
      <c r="F13" s="84">
        <f t="shared" si="1"/>
        <v>13</v>
      </c>
      <c r="G13" s="45"/>
      <c r="H13" s="45"/>
      <c r="I13" s="45">
        <v>1</v>
      </c>
      <c r="J13" s="4"/>
      <c r="L13" s="86" t="s">
        <v>225</v>
      </c>
      <c r="M13" s="53"/>
      <c r="N13" s="53"/>
      <c r="O13" s="53"/>
      <c r="P13" s="53"/>
    </row>
    <row r="14" spans="2:16" ht="15.75" customHeight="1">
      <c r="B14" s="78" t="s">
        <v>9</v>
      </c>
      <c r="C14" s="79">
        <f t="shared" si="0"/>
        <v>8</v>
      </c>
      <c r="D14" s="45"/>
      <c r="E14" s="83"/>
      <c r="F14" s="84">
        <f t="shared" si="1"/>
        <v>0</v>
      </c>
      <c r="G14" s="45"/>
      <c r="H14" s="45"/>
      <c r="I14" s="45">
        <v>1</v>
      </c>
      <c r="J14" s="4"/>
      <c r="L14" s="86" t="s">
        <v>239</v>
      </c>
      <c r="M14" s="53"/>
      <c r="N14" s="53"/>
      <c r="O14" s="53"/>
      <c r="P14" s="53"/>
    </row>
    <row r="15" spans="2:16" ht="15.75" customHeight="1">
      <c r="B15" s="78" t="s">
        <v>12</v>
      </c>
      <c r="C15" s="79">
        <f t="shared" si="0"/>
        <v>12</v>
      </c>
      <c r="D15" s="45">
        <v>1</v>
      </c>
      <c r="E15" s="83">
        <v>1</v>
      </c>
      <c r="F15" s="84">
        <f t="shared" si="1"/>
        <v>4</v>
      </c>
      <c r="G15" s="45"/>
      <c r="H15" s="45"/>
      <c r="I15" s="45">
        <v>1</v>
      </c>
      <c r="J15" s="4"/>
      <c r="L15" s="86" t="s">
        <v>267</v>
      </c>
      <c r="M15" s="53"/>
      <c r="N15" s="53"/>
      <c r="O15" s="53"/>
      <c r="P15" s="53"/>
    </row>
    <row r="16" spans="2:16" ht="15.75" customHeight="1">
      <c r="B16" s="78" t="s">
        <v>145</v>
      </c>
      <c r="C16" s="79">
        <f t="shared" si="0"/>
        <v>12</v>
      </c>
      <c r="D16" s="45">
        <v>1</v>
      </c>
      <c r="E16" s="83">
        <v>1</v>
      </c>
      <c r="F16" s="84">
        <f t="shared" si="1"/>
        <v>4</v>
      </c>
      <c r="G16" s="45"/>
      <c r="H16" s="45"/>
      <c r="I16" s="45">
        <v>1</v>
      </c>
      <c r="J16" s="4"/>
      <c r="L16" s="53" t="s">
        <v>384</v>
      </c>
      <c r="M16" s="53"/>
      <c r="N16" s="53"/>
      <c r="O16" s="53"/>
      <c r="P16" s="53"/>
    </row>
    <row r="17" spans="4:16" ht="15.75" customHeight="1">
      <c r="D17" s="48"/>
      <c r="E17" s="46"/>
      <c r="F17" s="47"/>
      <c r="G17" s="48"/>
      <c r="H17" s="48"/>
      <c r="I17" s="48"/>
      <c r="J17" s="4"/>
      <c r="L17" s="86" t="s">
        <v>385</v>
      </c>
      <c r="M17" s="53"/>
      <c r="N17" s="53"/>
      <c r="O17" s="53"/>
      <c r="P17" s="53"/>
    </row>
    <row r="18" spans="4:16" ht="15.75" customHeight="1">
      <c r="D18" s="48"/>
      <c r="E18" s="46"/>
      <c r="F18" s="47"/>
      <c r="G18" s="48"/>
      <c r="H18" s="48"/>
      <c r="I18" s="48"/>
      <c r="L18" s="53"/>
      <c r="M18" s="53"/>
      <c r="N18" s="53"/>
      <c r="O18" s="53"/>
      <c r="P18" s="53"/>
    </row>
    <row r="19" spans="1:16" ht="15.75" customHeight="1">
      <c r="A19" s="7">
        <f>+Caractéristiques!N7</f>
        <v>0</v>
      </c>
      <c r="B19" s="2" t="s">
        <v>33</v>
      </c>
      <c r="D19" s="48"/>
      <c r="E19" s="46"/>
      <c r="F19" s="47"/>
      <c r="G19" s="48"/>
      <c r="H19" s="48"/>
      <c r="I19" s="48"/>
      <c r="L19" s="53"/>
      <c r="M19" s="53"/>
      <c r="N19" s="53"/>
      <c r="O19" s="53"/>
      <c r="P19" s="53"/>
    </row>
    <row r="20" spans="2:16" ht="15.75" customHeight="1">
      <c r="B20" s="85" t="s">
        <v>14</v>
      </c>
      <c r="C20" s="79">
        <f>+$A$19+F20+G20+I20+H20</f>
        <v>9</v>
      </c>
      <c r="D20" s="45">
        <v>6</v>
      </c>
      <c r="E20" s="83"/>
      <c r="F20" s="84">
        <f>+D20+E20*3</f>
        <v>6</v>
      </c>
      <c r="G20" s="45"/>
      <c r="H20" s="45">
        <v>2</v>
      </c>
      <c r="I20" s="45">
        <v>1</v>
      </c>
      <c r="L20" s="53"/>
      <c r="M20" s="53"/>
      <c r="N20" s="53"/>
      <c r="O20" s="53"/>
      <c r="P20" s="53"/>
    </row>
    <row r="21" spans="2:10" ht="15.75" customHeight="1">
      <c r="B21" s="85" t="s">
        <v>15</v>
      </c>
      <c r="C21" s="79">
        <f>+$A$19+F21+G21+I21+H21</f>
        <v>9</v>
      </c>
      <c r="D21" s="45">
        <v>5</v>
      </c>
      <c r="E21" s="83">
        <v>1</v>
      </c>
      <c r="F21" s="84">
        <f>+D21+E21*3</f>
        <v>8</v>
      </c>
      <c r="G21" s="45"/>
      <c r="H21" s="45"/>
      <c r="I21" s="45">
        <v>1</v>
      </c>
      <c r="J21" s="4"/>
    </row>
    <row r="22" spans="2:10" ht="15.75" customHeight="1">
      <c r="B22" s="85" t="s">
        <v>16</v>
      </c>
      <c r="C22" s="79">
        <f>+$A$19+F22+G22+I22+H22</f>
        <v>11</v>
      </c>
      <c r="D22" s="45">
        <v>10</v>
      </c>
      <c r="E22" s="83"/>
      <c r="F22" s="84">
        <f>+D22+E22*3</f>
        <v>10</v>
      </c>
      <c r="G22" s="45"/>
      <c r="H22" s="45"/>
      <c r="I22" s="45">
        <v>1</v>
      </c>
      <c r="J22" s="4"/>
    </row>
    <row r="23" spans="2:10" ht="15.75" customHeight="1">
      <c r="B23" s="85" t="s">
        <v>19</v>
      </c>
      <c r="C23" s="79">
        <f>+$A$19+F23+G23+I23+H23</f>
        <v>1</v>
      </c>
      <c r="D23" s="45"/>
      <c r="E23" s="83"/>
      <c r="F23" s="84">
        <f>+D23+E23*3</f>
        <v>0</v>
      </c>
      <c r="G23" s="45"/>
      <c r="H23" s="45"/>
      <c r="I23" s="45">
        <v>1</v>
      </c>
      <c r="J23" s="4"/>
    </row>
    <row r="24" spans="4:10" ht="15.75" customHeight="1">
      <c r="D24" s="48"/>
      <c r="E24" s="46"/>
      <c r="F24" s="47"/>
      <c r="G24" s="48"/>
      <c r="H24" s="48"/>
      <c r="I24" s="48"/>
      <c r="J24" s="4"/>
    </row>
    <row r="25" spans="4:9" ht="15.75" customHeight="1">
      <c r="D25" s="48"/>
      <c r="E25" s="46"/>
      <c r="F25" s="47"/>
      <c r="G25" s="48"/>
      <c r="H25" s="48"/>
      <c r="I25" s="48"/>
    </row>
    <row r="26" spans="1:9" ht="15.75" customHeight="1">
      <c r="A26" s="7">
        <f>+Caractéristiques!N8</f>
        <v>10</v>
      </c>
      <c r="B26" s="2" t="s">
        <v>35</v>
      </c>
      <c r="D26" s="48"/>
      <c r="E26" s="46"/>
      <c r="F26" s="47"/>
      <c r="G26" s="48"/>
      <c r="H26" s="48"/>
      <c r="I26" s="48"/>
    </row>
    <row r="27" spans="2:11" ht="15.75" customHeight="1">
      <c r="B27" s="85" t="s">
        <v>37</v>
      </c>
      <c r="C27" s="79">
        <f aca="true" t="shared" si="2" ref="C27:C34">+$A$26+F27+G27+I27+H27</f>
        <v>11</v>
      </c>
      <c r="D27" s="45"/>
      <c r="E27" s="83"/>
      <c r="F27" s="84">
        <f>+D27+E27*3</f>
        <v>0</v>
      </c>
      <c r="G27" s="45"/>
      <c r="H27" s="45"/>
      <c r="I27" s="45">
        <v>1</v>
      </c>
      <c r="K27" s="3"/>
    </row>
    <row r="28" spans="2:11" ht="15.75" customHeight="1">
      <c r="B28" s="85" t="s">
        <v>7</v>
      </c>
      <c r="C28" s="79">
        <f t="shared" si="2"/>
        <v>11</v>
      </c>
      <c r="D28" s="45"/>
      <c r="E28" s="83"/>
      <c r="F28" s="84">
        <f>+D28+E28*3</f>
        <v>0</v>
      </c>
      <c r="G28" s="45"/>
      <c r="H28" s="45"/>
      <c r="I28" s="45">
        <v>1</v>
      </c>
      <c r="J28" s="4"/>
      <c r="K28" s="3"/>
    </row>
    <row r="29" spans="2:11" ht="15.75" customHeight="1">
      <c r="B29" s="85" t="s">
        <v>11</v>
      </c>
      <c r="C29" s="79">
        <f t="shared" si="2"/>
        <v>15</v>
      </c>
      <c r="D29" s="45">
        <v>1</v>
      </c>
      <c r="E29" s="83">
        <v>1</v>
      </c>
      <c r="F29" s="84">
        <f>+D29+E29*3</f>
        <v>4</v>
      </c>
      <c r="G29" s="45"/>
      <c r="H29" s="45"/>
      <c r="I29" s="45">
        <v>1</v>
      </c>
      <c r="J29" s="4"/>
      <c r="K29" s="3"/>
    </row>
    <row r="30" spans="2:11" ht="15.75" customHeight="1">
      <c r="B30" s="85" t="s">
        <v>17</v>
      </c>
      <c r="C30" s="79">
        <f t="shared" si="2"/>
        <v>24</v>
      </c>
      <c r="D30" s="45">
        <v>13</v>
      </c>
      <c r="E30" s="83"/>
      <c r="F30" s="84">
        <f>+D30+E30*3</f>
        <v>13</v>
      </c>
      <c r="G30" s="45"/>
      <c r="H30" s="45"/>
      <c r="I30" s="45">
        <v>1</v>
      </c>
      <c r="J30" s="4"/>
      <c r="K30" s="3"/>
    </row>
    <row r="31" spans="2:11" ht="15.75" customHeight="1">
      <c r="B31" s="85" t="s">
        <v>163</v>
      </c>
      <c r="C31" s="79">
        <f>+$A$26+F31+G31+I31+H31</f>
        <v>11</v>
      </c>
      <c r="D31" s="45"/>
      <c r="E31" s="83"/>
      <c r="F31" s="84">
        <f>+D31+E31*3</f>
        <v>0</v>
      </c>
      <c r="G31" s="45"/>
      <c r="H31" s="45"/>
      <c r="I31" s="45">
        <v>1</v>
      </c>
      <c r="J31" s="4"/>
      <c r="K31" s="3"/>
    </row>
    <row r="32" spans="2:11" ht="15.75" customHeight="1">
      <c r="B32" s="85" t="s">
        <v>18</v>
      </c>
      <c r="C32" s="79">
        <f t="shared" si="2"/>
        <v>11</v>
      </c>
      <c r="D32" s="45"/>
      <c r="E32" s="83"/>
      <c r="F32" s="84">
        <f>+D32+E32*3</f>
        <v>0</v>
      </c>
      <c r="G32" s="45"/>
      <c r="H32" s="45"/>
      <c r="I32" s="45">
        <v>1</v>
      </c>
      <c r="J32" s="4"/>
      <c r="K32" s="3"/>
    </row>
    <row r="33" spans="2:11" ht="15.75" customHeight="1">
      <c r="B33" s="85" t="s">
        <v>20</v>
      </c>
      <c r="C33" s="79">
        <f t="shared" si="2"/>
        <v>15</v>
      </c>
      <c r="D33" s="45">
        <v>1</v>
      </c>
      <c r="E33" s="83">
        <v>1</v>
      </c>
      <c r="F33" s="84">
        <f>+D33+E33*3</f>
        <v>4</v>
      </c>
      <c r="G33" s="45"/>
      <c r="H33" s="45"/>
      <c r="I33" s="45">
        <v>1</v>
      </c>
      <c r="J33" s="4"/>
      <c r="K33" s="3"/>
    </row>
    <row r="34" spans="2:11" ht="15.75" customHeight="1">
      <c r="B34" s="85" t="s">
        <v>21</v>
      </c>
      <c r="C34" s="79">
        <f t="shared" si="2"/>
        <v>15</v>
      </c>
      <c r="D34" s="45">
        <v>2</v>
      </c>
      <c r="E34" s="83"/>
      <c r="F34" s="84">
        <f>+D34+E34*3</f>
        <v>2</v>
      </c>
      <c r="G34" s="45">
        <v>1</v>
      </c>
      <c r="H34" s="45"/>
      <c r="I34" s="45">
        <v>2</v>
      </c>
      <c r="J34" s="8" t="s">
        <v>387</v>
      </c>
      <c r="K34" s="3"/>
    </row>
    <row r="35" spans="4:11" ht="15.75" customHeight="1">
      <c r="D35" s="48"/>
      <c r="E35" s="46"/>
      <c r="F35" s="47"/>
      <c r="G35" s="48"/>
      <c r="H35" s="48"/>
      <c r="I35" s="48"/>
      <c r="J35" s="4"/>
      <c r="K35" s="3"/>
    </row>
    <row r="36" spans="4:9" ht="15.75" customHeight="1">
      <c r="D36" s="48"/>
      <c r="E36" s="46"/>
      <c r="F36" s="47"/>
      <c r="G36" s="48"/>
      <c r="H36" s="48"/>
      <c r="I36" s="48"/>
    </row>
    <row r="37" spans="1:9" ht="15.75" customHeight="1">
      <c r="A37" s="7">
        <f>+Caractéristiques!N5</f>
        <v>1</v>
      </c>
      <c r="B37" s="2" t="s">
        <v>36</v>
      </c>
      <c r="D37" s="48"/>
      <c r="E37" s="46"/>
      <c r="F37" s="47"/>
      <c r="G37" s="48"/>
      <c r="H37" s="48"/>
      <c r="I37" s="48"/>
    </row>
    <row r="38" spans="2:11" ht="15.75" customHeight="1">
      <c r="B38" s="85" t="s">
        <v>3</v>
      </c>
      <c r="C38" s="79">
        <f>+$A$37+F38+G38+I38+H38</f>
        <v>6</v>
      </c>
      <c r="D38" s="45">
        <v>4</v>
      </c>
      <c r="E38" s="83"/>
      <c r="F38" s="84">
        <f>+D38+E38*3</f>
        <v>4</v>
      </c>
      <c r="G38" s="45"/>
      <c r="H38" s="45"/>
      <c r="I38" s="45">
        <v>1</v>
      </c>
      <c r="K38" s="3"/>
    </row>
    <row r="39" spans="2:11" ht="15.75" customHeight="1">
      <c r="B39" s="85" t="s">
        <v>8</v>
      </c>
      <c r="C39" s="79">
        <f>+$A$37+F39+G39+I39+H39</f>
        <v>2</v>
      </c>
      <c r="D39" s="45"/>
      <c r="E39" s="83"/>
      <c r="F39" s="84">
        <f>+D39+E39*3</f>
        <v>0</v>
      </c>
      <c r="G39" s="45"/>
      <c r="H39" s="45"/>
      <c r="I39" s="45">
        <v>1</v>
      </c>
      <c r="J39" s="4"/>
      <c r="K39" s="3"/>
    </row>
    <row r="40" spans="2:11" ht="15.75" customHeight="1">
      <c r="B40" s="85" t="s">
        <v>38</v>
      </c>
      <c r="C40" s="79">
        <f>+$A$37+F40+G40+I40+H40</f>
        <v>7</v>
      </c>
      <c r="D40" s="45"/>
      <c r="E40" s="83"/>
      <c r="F40" s="84">
        <f>+D40+E40*3</f>
        <v>0</v>
      </c>
      <c r="G40" s="45"/>
      <c r="H40" s="45"/>
      <c r="I40" s="45">
        <v>6</v>
      </c>
      <c r="J40" s="8" t="s">
        <v>266</v>
      </c>
      <c r="K40" s="3"/>
    </row>
    <row r="41" spans="2:11" ht="15.75" customHeight="1">
      <c r="B41" s="85" t="s">
        <v>10</v>
      </c>
      <c r="C41" s="79">
        <f>+$A$37+F41+G41+I41+H41</f>
        <v>6</v>
      </c>
      <c r="D41" s="45">
        <v>4</v>
      </c>
      <c r="E41" s="83"/>
      <c r="F41" s="84">
        <f>+D41+E41*3</f>
        <v>4</v>
      </c>
      <c r="G41" s="45"/>
      <c r="H41" s="45"/>
      <c r="I41" s="45">
        <v>1</v>
      </c>
      <c r="J41" s="4"/>
      <c r="K41" s="3"/>
    </row>
    <row r="42" spans="2:11" ht="15.75" customHeight="1">
      <c r="B42" s="85" t="s">
        <v>13</v>
      </c>
      <c r="C42" s="79">
        <f>+$A$37+F42+G42+I42+H42</f>
        <v>2</v>
      </c>
      <c r="D42" s="45"/>
      <c r="E42" s="83"/>
      <c r="F42" s="84">
        <f>+D42+E42*3</f>
        <v>0</v>
      </c>
      <c r="G42" s="45"/>
      <c r="H42" s="45"/>
      <c r="I42" s="45">
        <v>1</v>
      </c>
      <c r="J42" s="4"/>
      <c r="K42" s="3"/>
    </row>
    <row r="43" spans="4:11" ht="15.75" customHeight="1">
      <c r="D43" s="48"/>
      <c r="E43" s="46"/>
      <c r="F43" s="47"/>
      <c r="G43" s="48"/>
      <c r="H43" s="48"/>
      <c r="I43" s="48"/>
      <c r="J43" s="4"/>
      <c r="K43" s="3"/>
    </row>
    <row r="44" spans="4:11" ht="15.75" customHeight="1">
      <c r="D44" s="48"/>
      <c r="E44" s="46"/>
      <c r="F44" s="47"/>
      <c r="G44" s="48"/>
      <c r="H44" s="48"/>
      <c r="I44" s="48"/>
      <c r="K44" s="3"/>
    </row>
    <row r="45" spans="1:11" ht="15.75" customHeight="1">
      <c r="A45" s="7">
        <f>+Caractéristiques!N4</f>
        <v>1</v>
      </c>
      <c r="B45" s="2" t="s">
        <v>39</v>
      </c>
      <c r="D45" s="48"/>
      <c r="E45" s="46"/>
      <c r="F45" s="47"/>
      <c r="G45" s="48"/>
      <c r="H45" s="48"/>
      <c r="I45" s="48"/>
      <c r="K45" s="3"/>
    </row>
    <row r="46" spans="2:11" ht="15.75" customHeight="1">
      <c r="B46" s="85" t="s">
        <v>6</v>
      </c>
      <c r="C46" s="79">
        <f>+$A$45+F46+G46+I46+H46</f>
        <v>23</v>
      </c>
      <c r="D46" s="45">
        <v>18</v>
      </c>
      <c r="E46" s="83">
        <v>1</v>
      </c>
      <c r="F46" s="84">
        <f>+D46+E46*3</f>
        <v>21</v>
      </c>
      <c r="G46" s="45"/>
      <c r="H46" s="45"/>
      <c r="I46" s="45">
        <v>1</v>
      </c>
      <c r="K46" s="3"/>
    </row>
    <row r="47" spans="4:11" ht="15.75" customHeight="1">
      <c r="D47" s="48"/>
      <c r="E47" s="46"/>
      <c r="F47" s="47"/>
      <c r="G47" s="48"/>
      <c r="H47" s="48"/>
      <c r="I47" s="48"/>
      <c r="J47" s="4"/>
      <c r="K47" s="3"/>
    </row>
    <row r="48" spans="4:9" ht="15.75" customHeight="1">
      <c r="D48" s="48"/>
      <c r="E48" s="46"/>
      <c r="F48" s="47"/>
      <c r="G48" s="48"/>
      <c r="H48" s="48"/>
      <c r="I48" s="48"/>
    </row>
    <row r="49" spans="1:9" ht="15.75" customHeight="1">
      <c r="A49" s="7">
        <f>+Caractéristiques!N3</f>
        <v>-2</v>
      </c>
      <c r="B49" s="2" t="s">
        <v>40</v>
      </c>
      <c r="D49" s="48"/>
      <c r="E49" s="46"/>
      <c r="F49" s="47"/>
      <c r="G49" s="48"/>
      <c r="H49" s="48"/>
      <c r="I49" s="48"/>
    </row>
    <row r="50" spans="2:11" ht="15.75" customHeight="1">
      <c r="B50" s="85" t="s">
        <v>5</v>
      </c>
      <c r="C50" s="79">
        <f>+$A$49+F50+G50+I50+H50</f>
        <v>-1</v>
      </c>
      <c r="D50" s="45"/>
      <c r="E50" s="83"/>
      <c r="F50" s="84">
        <f>+D50+E50*3</f>
        <v>0</v>
      </c>
      <c r="G50" s="45"/>
      <c r="H50" s="45"/>
      <c r="I50" s="45">
        <v>1</v>
      </c>
      <c r="K50" s="3"/>
    </row>
    <row r="51" spans="2:11" ht="15.75" customHeight="1">
      <c r="B51" s="85" t="s">
        <v>41</v>
      </c>
      <c r="C51" s="79">
        <f>+$A$49+F51+G51+I51+H51</f>
        <v>7</v>
      </c>
      <c r="D51" s="45">
        <v>8</v>
      </c>
      <c r="E51" s="83"/>
      <c r="F51" s="84">
        <f>+D51+E51*3</f>
        <v>8</v>
      </c>
      <c r="G51" s="45"/>
      <c r="H51" s="45"/>
      <c r="I51" s="45">
        <v>1</v>
      </c>
      <c r="J51" s="4"/>
      <c r="K51" s="3"/>
    </row>
    <row r="52" spans="10:11" ht="15.75" customHeight="1">
      <c r="J52" s="4"/>
      <c r="K52" s="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3"/>
  <sheetViews>
    <sheetView showGridLines="0" zoomScalePageLayoutView="0" workbookViewId="0" topLeftCell="A1">
      <selection activeCell="G3" sqref="G3"/>
    </sheetView>
  </sheetViews>
  <sheetFormatPr defaultColWidth="11.421875" defaultRowHeight="15"/>
  <cols>
    <col min="1" max="1" width="26.421875" style="37" customWidth="1"/>
    <col min="2" max="2" width="9.00390625" style="37" customWidth="1"/>
    <col min="3" max="3" width="6.7109375" style="37" customWidth="1"/>
    <col min="4" max="4" width="11.57421875" style="37" customWidth="1"/>
    <col min="5" max="13" width="12.7109375" style="37" customWidth="1"/>
    <col min="14" max="16384" width="11.57421875" style="37" customWidth="1"/>
  </cols>
  <sheetData>
    <row r="1" spans="1:16" ht="21">
      <c r="A1" s="68"/>
      <c r="B1" s="68"/>
      <c r="C1" s="68"/>
      <c r="D1" s="67" t="s">
        <v>143</v>
      </c>
      <c r="E1" s="159" t="s">
        <v>211</v>
      </c>
      <c r="F1" s="159"/>
      <c r="G1" s="159"/>
      <c r="H1" s="160" t="s">
        <v>212</v>
      </c>
      <c r="I1" s="159" t="s">
        <v>214</v>
      </c>
      <c r="J1" s="159"/>
      <c r="K1" s="159"/>
      <c r="L1" s="159"/>
      <c r="M1" s="159" t="s">
        <v>219</v>
      </c>
      <c r="N1" s="159"/>
      <c r="O1" s="159"/>
      <c r="P1" s="159"/>
    </row>
    <row r="2" spans="1:16" ht="30" customHeight="1">
      <c r="A2" s="68"/>
      <c r="B2" s="68"/>
      <c r="C2" s="68"/>
      <c r="D2" s="69" t="s">
        <v>213</v>
      </c>
      <c r="E2" s="74" t="s">
        <v>86</v>
      </c>
      <c r="F2" s="74" t="s">
        <v>152</v>
      </c>
      <c r="G2" s="75" t="s">
        <v>377</v>
      </c>
      <c r="H2" s="160"/>
      <c r="I2" s="70" t="s">
        <v>215</v>
      </c>
      <c r="J2" s="70" t="s">
        <v>216</v>
      </c>
      <c r="K2" s="70" t="s">
        <v>217</v>
      </c>
      <c r="L2" s="70" t="s">
        <v>218</v>
      </c>
      <c r="M2" s="70" t="s">
        <v>215</v>
      </c>
      <c r="N2" s="70" t="s">
        <v>216</v>
      </c>
      <c r="O2" s="70" t="s">
        <v>217</v>
      </c>
      <c r="P2" s="70" t="s">
        <v>218</v>
      </c>
    </row>
    <row r="3" spans="1:16" ht="21">
      <c r="A3" s="64" t="s">
        <v>84</v>
      </c>
      <c r="B3" s="64">
        <f>SUM(D3:P3)</f>
        <v>21</v>
      </c>
      <c r="C3" s="63"/>
      <c r="D3" s="66">
        <f>+Caractéristiques!N4</f>
        <v>1</v>
      </c>
      <c r="E3" s="72">
        <v>2</v>
      </c>
      <c r="F3" s="72">
        <v>3</v>
      </c>
      <c r="G3" s="72">
        <v>0</v>
      </c>
      <c r="H3" s="72"/>
      <c r="I3" s="72">
        <v>4</v>
      </c>
      <c r="J3" s="72">
        <v>1</v>
      </c>
      <c r="K3" s="72"/>
      <c r="L3" s="72"/>
      <c r="M3" s="72">
        <f>+Caractéristiques!$N$8</f>
        <v>10</v>
      </c>
      <c r="N3" s="72"/>
      <c r="O3" s="72"/>
      <c r="P3" s="72"/>
    </row>
    <row r="4" spans="1:16" ht="21">
      <c r="A4" s="64" t="s">
        <v>85</v>
      </c>
      <c r="B4" s="64">
        <f>SUM(D4:P4)</f>
        <v>21</v>
      </c>
      <c r="C4" s="63"/>
      <c r="D4" s="66">
        <f>+Caractéristiques!N5</f>
        <v>1</v>
      </c>
      <c r="E4" s="72">
        <v>2</v>
      </c>
      <c r="F4" s="72">
        <v>3</v>
      </c>
      <c r="G4" s="72">
        <v>0</v>
      </c>
      <c r="H4" s="72"/>
      <c r="I4" s="72">
        <v>4</v>
      </c>
      <c r="J4" s="72">
        <v>1</v>
      </c>
      <c r="K4" s="72"/>
      <c r="L4" s="72"/>
      <c r="M4" s="72">
        <f>+Caractéristiques!$N$8</f>
        <v>10</v>
      </c>
      <c r="N4" s="72"/>
      <c r="O4" s="72"/>
      <c r="P4" s="72"/>
    </row>
    <row r="5" spans="1:16" ht="21">
      <c r="A5" s="64" t="s">
        <v>83</v>
      </c>
      <c r="B5" s="64">
        <f>SUM(D5:P5)</f>
        <v>32</v>
      </c>
      <c r="C5" s="63"/>
      <c r="D5" s="66">
        <f>+Caractéristiques!N7</f>
        <v>0</v>
      </c>
      <c r="E5" s="72">
        <v>5</v>
      </c>
      <c r="F5" s="72">
        <v>7</v>
      </c>
      <c r="G5" s="72">
        <v>3</v>
      </c>
      <c r="H5" s="72">
        <v>2</v>
      </c>
      <c r="I5" s="72">
        <v>4</v>
      </c>
      <c r="J5" s="72">
        <v>1</v>
      </c>
      <c r="K5" s="72"/>
      <c r="L5" s="72"/>
      <c r="M5" s="72">
        <f>+Caractéristiques!$N$8</f>
        <v>10</v>
      </c>
      <c r="N5" s="72"/>
      <c r="O5" s="72"/>
      <c r="P5" s="72"/>
    </row>
    <row r="8" ht="21">
      <c r="A8" s="76" t="s">
        <v>220</v>
      </c>
    </row>
    <row r="9" spans="1:16" ht="21">
      <c r="A9" s="36" t="s">
        <v>221</v>
      </c>
      <c r="B9" s="36"/>
      <c r="C9" s="36"/>
      <c r="D9" s="36"/>
      <c r="E9" s="36"/>
      <c r="F9" s="36"/>
      <c r="G9" s="36"/>
      <c r="H9" s="36"/>
      <c r="I9" s="36"/>
      <c r="J9" s="36"/>
      <c r="K9" s="36"/>
      <c r="L9" s="36"/>
      <c r="M9" s="36"/>
      <c r="N9" s="36"/>
      <c r="O9" s="36"/>
      <c r="P9" s="36"/>
    </row>
    <row r="10" spans="1:16" ht="21">
      <c r="A10" s="36"/>
      <c r="B10" s="36"/>
      <c r="C10" s="36"/>
      <c r="D10" s="36"/>
      <c r="E10" s="36"/>
      <c r="F10" s="36"/>
      <c r="G10" s="36"/>
      <c r="H10" s="36"/>
      <c r="I10" s="36"/>
      <c r="J10" s="36"/>
      <c r="K10" s="36"/>
      <c r="L10" s="36"/>
      <c r="M10" s="36"/>
      <c r="N10" s="36"/>
      <c r="O10" s="36"/>
      <c r="P10" s="36"/>
    </row>
    <row r="11" spans="1:16" ht="21">
      <c r="A11" s="36"/>
      <c r="B11" s="36"/>
      <c r="C11" s="36"/>
      <c r="D11" s="36"/>
      <c r="E11" s="36"/>
      <c r="F11" s="36"/>
      <c r="G11" s="36"/>
      <c r="H11" s="36"/>
      <c r="I11" s="36"/>
      <c r="J11" s="36"/>
      <c r="K11" s="36"/>
      <c r="L11" s="36"/>
      <c r="M11" s="36"/>
      <c r="N11" s="36"/>
      <c r="O11" s="36"/>
      <c r="P11" s="36"/>
    </row>
    <row r="13" ht="21">
      <c r="A13" s="76" t="s">
        <v>222</v>
      </c>
    </row>
    <row r="14" spans="1:16" ht="21">
      <c r="A14" s="77" t="s">
        <v>215</v>
      </c>
      <c r="B14" s="36" t="s">
        <v>223</v>
      </c>
      <c r="C14" s="36"/>
      <c r="D14" s="36"/>
      <c r="E14" s="36"/>
      <c r="F14" s="36"/>
      <c r="G14" s="36"/>
      <c r="H14" s="36"/>
      <c r="I14" s="36"/>
      <c r="J14" s="36"/>
      <c r="K14" s="36"/>
      <c r="L14" s="36"/>
      <c r="M14" s="36"/>
      <c r="N14" s="36"/>
      <c r="O14" s="36"/>
      <c r="P14" s="36"/>
    </row>
    <row r="15" spans="1:16" ht="21">
      <c r="A15" s="77" t="s">
        <v>216</v>
      </c>
      <c r="B15" s="36" t="s">
        <v>237</v>
      </c>
      <c r="C15" s="36"/>
      <c r="D15" s="36"/>
      <c r="E15" s="36"/>
      <c r="F15" s="36"/>
      <c r="G15" s="36"/>
      <c r="H15" s="36"/>
      <c r="I15" s="36"/>
      <c r="J15" s="36"/>
      <c r="K15" s="36"/>
      <c r="L15" s="36"/>
      <c r="M15" s="36"/>
      <c r="N15" s="36"/>
      <c r="O15" s="36"/>
      <c r="P15" s="36"/>
    </row>
    <row r="16" spans="1:16" ht="21">
      <c r="A16" s="77" t="s">
        <v>217</v>
      </c>
      <c r="B16" s="36"/>
      <c r="C16" s="36"/>
      <c r="D16" s="36"/>
      <c r="E16" s="36"/>
      <c r="F16" s="36"/>
      <c r="G16" s="36"/>
      <c r="H16" s="36"/>
      <c r="I16" s="36"/>
      <c r="J16" s="36"/>
      <c r="K16" s="36"/>
      <c r="L16" s="36"/>
      <c r="M16" s="36"/>
      <c r="N16" s="36"/>
      <c r="O16" s="36"/>
      <c r="P16" s="36"/>
    </row>
    <row r="17" spans="1:16" ht="21">
      <c r="A17" s="77" t="s">
        <v>218</v>
      </c>
      <c r="B17" s="36"/>
      <c r="C17" s="36"/>
      <c r="D17" s="36"/>
      <c r="E17" s="36"/>
      <c r="F17" s="36"/>
      <c r="G17" s="36"/>
      <c r="H17" s="36"/>
      <c r="I17" s="36"/>
      <c r="J17" s="36"/>
      <c r="K17" s="36"/>
      <c r="L17" s="36"/>
      <c r="M17" s="36"/>
      <c r="N17" s="36"/>
      <c r="O17" s="36"/>
      <c r="P17" s="36"/>
    </row>
    <row r="19" ht="21">
      <c r="A19" s="76" t="s">
        <v>226</v>
      </c>
    </row>
    <row r="20" spans="1:16" ht="21">
      <c r="A20" s="77" t="s">
        <v>215</v>
      </c>
      <c r="B20" s="36" t="s">
        <v>227</v>
      </c>
      <c r="C20" s="36"/>
      <c r="D20" s="36"/>
      <c r="E20" s="36"/>
      <c r="F20" s="36"/>
      <c r="G20" s="36"/>
      <c r="H20" s="36"/>
      <c r="I20" s="36"/>
      <c r="J20" s="36"/>
      <c r="K20" s="36"/>
      <c r="L20" s="36"/>
      <c r="M20" s="36"/>
      <c r="N20" s="36"/>
      <c r="O20" s="36"/>
      <c r="P20" s="36"/>
    </row>
    <row r="21" spans="1:16" ht="21">
      <c r="A21" s="77" t="s">
        <v>216</v>
      </c>
      <c r="B21" s="36"/>
      <c r="C21" s="36"/>
      <c r="D21" s="36"/>
      <c r="E21" s="36"/>
      <c r="F21" s="36"/>
      <c r="G21" s="36"/>
      <c r="H21" s="36"/>
      <c r="I21" s="36"/>
      <c r="J21" s="36"/>
      <c r="K21" s="36"/>
      <c r="L21" s="36"/>
      <c r="M21" s="36"/>
      <c r="N21" s="36"/>
      <c r="O21" s="36"/>
      <c r="P21" s="36"/>
    </row>
    <row r="22" spans="1:16" ht="21">
      <c r="A22" s="77" t="s">
        <v>217</v>
      </c>
      <c r="B22" s="36"/>
      <c r="C22" s="36"/>
      <c r="D22" s="36"/>
      <c r="E22" s="36"/>
      <c r="F22" s="36"/>
      <c r="G22" s="36"/>
      <c r="H22" s="36"/>
      <c r="I22" s="36"/>
      <c r="J22" s="36"/>
      <c r="K22" s="36"/>
      <c r="L22" s="36"/>
      <c r="M22" s="36"/>
      <c r="N22" s="36"/>
      <c r="O22" s="36"/>
      <c r="P22" s="36"/>
    </row>
    <row r="23" spans="1:16" ht="21">
      <c r="A23" s="77" t="s">
        <v>218</v>
      </c>
      <c r="B23" s="36"/>
      <c r="C23" s="36"/>
      <c r="D23" s="36"/>
      <c r="E23" s="36"/>
      <c r="F23" s="36"/>
      <c r="G23" s="36"/>
      <c r="H23" s="36"/>
      <c r="I23" s="36"/>
      <c r="J23" s="36"/>
      <c r="K23" s="36"/>
      <c r="L23" s="36"/>
      <c r="M23" s="36"/>
      <c r="N23" s="36"/>
      <c r="O23" s="36"/>
      <c r="P23" s="36"/>
    </row>
  </sheetData>
  <sheetProtection/>
  <mergeCells count="4">
    <mergeCell ref="E1:G1"/>
    <mergeCell ref="H1:H2"/>
    <mergeCell ref="I1:L1"/>
    <mergeCell ref="M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5"/>
  <sheetViews>
    <sheetView showGridLines="0" zoomScalePageLayoutView="0" workbookViewId="0" topLeftCell="A1">
      <selection activeCell="B3" sqref="B3:B5"/>
    </sheetView>
  </sheetViews>
  <sheetFormatPr defaultColWidth="11.421875" defaultRowHeight="15"/>
  <cols>
    <col min="1" max="1" width="27.7109375" style="37" customWidth="1"/>
    <col min="2" max="2" width="9.140625" style="37" customWidth="1"/>
    <col min="3" max="12" width="15.7109375" style="37" customWidth="1"/>
    <col min="13" max="16384" width="11.57421875" style="37" customWidth="1"/>
  </cols>
  <sheetData>
    <row r="1" spans="2:10" ht="21">
      <c r="B1" s="90" t="s">
        <v>2</v>
      </c>
      <c r="C1" s="89" t="s">
        <v>230</v>
      </c>
      <c r="D1" s="89" t="s">
        <v>79</v>
      </c>
      <c r="E1" s="89" t="s">
        <v>228</v>
      </c>
      <c r="F1" s="89" t="s">
        <v>229</v>
      </c>
      <c r="G1" s="89" t="s">
        <v>231</v>
      </c>
      <c r="H1" s="89" t="s">
        <v>232</v>
      </c>
      <c r="I1" s="89" t="s">
        <v>235</v>
      </c>
      <c r="J1" s="89" t="s">
        <v>24</v>
      </c>
    </row>
    <row r="3" spans="1:10" ht="21">
      <c r="A3" s="90" t="s">
        <v>167</v>
      </c>
      <c r="B3" s="89">
        <f>SUM(C3:J3)+10</f>
        <v>20</v>
      </c>
      <c r="C3" s="72">
        <v>5</v>
      </c>
      <c r="D3" s="72">
        <v>4</v>
      </c>
      <c r="E3" s="72"/>
      <c r="F3" s="72"/>
      <c r="G3" s="72"/>
      <c r="H3" s="72"/>
      <c r="I3" s="72"/>
      <c r="J3" s="91">
        <f>+Caractéristiques!N5</f>
        <v>1</v>
      </c>
    </row>
    <row r="4" spans="1:10" ht="21">
      <c r="A4" s="90" t="s">
        <v>168</v>
      </c>
      <c r="B4" s="89">
        <f>+B3-C3-D3-G3</f>
        <v>11</v>
      </c>
      <c r="C4" s="66" t="s">
        <v>233</v>
      </c>
      <c r="D4" s="66" t="s">
        <v>233</v>
      </c>
      <c r="E4" s="66" t="s">
        <v>236</v>
      </c>
      <c r="F4" s="66" t="s">
        <v>236</v>
      </c>
      <c r="G4" s="66" t="s">
        <v>233</v>
      </c>
      <c r="H4" s="66" t="s">
        <v>236</v>
      </c>
      <c r="I4" s="66" t="s">
        <v>236</v>
      </c>
      <c r="J4" s="66" t="s">
        <v>236</v>
      </c>
    </row>
    <row r="5" spans="1:10" ht="21">
      <c r="A5" s="90" t="s">
        <v>169</v>
      </c>
      <c r="B5" s="89">
        <f>+B3-I3-J3</f>
        <v>19</v>
      </c>
      <c r="C5" s="66" t="s">
        <v>236</v>
      </c>
      <c r="D5" s="66" t="s">
        <v>236</v>
      </c>
      <c r="E5" s="66" t="s">
        <v>236</v>
      </c>
      <c r="F5" s="66" t="s">
        <v>236</v>
      </c>
      <c r="G5" s="66" t="s">
        <v>236</v>
      </c>
      <c r="H5" s="66" t="s">
        <v>236</v>
      </c>
      <c r="I5" s="66" t="s">
        <v>233</v>
      </c>
      <c r="J5" s="66" t="s">
        <v>233</v>
      </c>
    </row>
    <row r="7" spans="3:10" ht="21">
      <c r="C7" s="161" t="s">
        <v>88</v>
      </c>
      <c r="D7" s="161" t="s">
        <v>234</v>
      </c>
      <c r="E7" s="161"/>
      <c r="F7" s="161"/>
      <c r="G7" s="161"/>
      <c r="H7" s="161"/>
      <c r="I7" s="161"/>
      <c r="J7" s="161"/>
    </row>
    <row r="8" spans="3:10" ht="21">
      <c r="C8" s="161"/>
      <c r="D8" s="161"/>
      <c r="E8" s="161"/>
      <c r="F8" s="161"/>
      <c r="G8" s="161"/>
      <c r="H8" s="161"/>
      <c r="I8" s="161"/>
      <c r="J8" s="161"/>
    </row>
    <row r="9" spans="3:10" ht="21">
      <c r="C9" s="161"/>
      <c r="D9" s="161"/>
      <c r="E9" s="161"/>
      <c r="F9" s="161"/>
      <c r="G9" s="161"/>
      <c r="H9" s="161"/>
      <c r="I9" s="161"/>
      <c r="J9" s="161"/>
    </row>
    <row r="10" spans="3:10" ht="21">
      <c r="C10" s="161"/>
      <c r="D10" s="161"/>
      <c r="E10" s="161"/>
      <c r="F10" s="161"/>
      <c r="G10" s="161"/>
      <c r="H10" s="161"/>
      <c r="I10" s="161"/>
      <c r="J10" s="161"/>
    </row>
    <row r="11" spans="3:10" ht="21">
      <c r="C11" s="161"/>
      <c r="D11" s="161"/>
      <c r="E11" s="161"/>
      <c r="F11" s="161"/>
      <c r="G11" s="161"/>
      <c r="H11" s="161"/>
      <c r="I11" s="161"/>
      <c r="J11" s="161"/>
    </row>
    <row r="12" spans="3:10" ht="21">
      <c r="C12" s="161"/>
      <c r="D12" s="161"/>
      <c r="E12" s="161"/>
      <c r="F12" s="161"/>
      <c r="G12" s="161"/>
      <c r="H12" s="161"/>
      <c r="I12" s="161"/>
      <c r="J12" s="161"/>
    </row>
    <row r="13" spans="3:10" ht="21">
      <c r="C13" s="161"/>
      <c r="D13" s="161"/>
      <c r="E13" s="161"/>
      <c r="F13" s="161"/>
      <c r="G13" s="161"/>
      <c r="H13" s="161"/>
      <c r="I13" s="161"/>
      <c r="J13" s="161"/>
    </row>
    <row r="14" spans="3:10" ht="21">
      <c r="C14" s="161"/>
      <c r="D14" s="161"/>
      <c r="E14" s="161"/>
      <c r="F14" s="161"/>
      <c r="G14" s="161"/>
      <c r="H14" s="161"/>
      <c r="I14" s="161"/>
      <c r="J14" s="161"/>
    </row>
    <row r="15" spans="3:10" ht="21">
      <c r="C15" s="161"/>
      <c r="D15" s="161"/>
      <c r="E15" s="161"/>
      <c r="F15" s="161"/>
      <c r="G15" s="161"/>
      <c r="H15" s="161"/>
      <c r="I15" s="161"/>
      <c r="J15" s="161"/>
    </row>
  </sheetData>
  <sheetProtection/>
  <mergeCells count="8">
    <mergeCell ref="H7:H15"/>
    <mergeCell ref="J7:J15"/>
    <mergeCell ref="I7:I15"/>
    <mergeCell ref="C7:C15"/>
    <mergeCell ref="D7:D15"/>
    <mergeCell ref="E7:E15"/>
    <mergeCell ref="F7:F15"/>
    <mergeCell ref="G7:G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3"/>
  <sheetViews>
    <sheetView zoomScalePageLayoutView="0" workbookViewId="0" topLeftCell="A1">
      <selection activeCell="G1" sqref="G1:G2"/>
    </sheetView>
  </sheetViews>
  <sheetFormatPr defaultColWidth="11.421875" defaultRowHeight="15"/>
  <cols>
    <col min="1" max="1" width="38.140625" style="37" customWidth="1"/>
    <col min="2" max="2" width="7.8515625" style="37" customWidth="1"/>
    <col min="3" max="3" width="11.57421875" style="65" customWidth="1"/>
    <col min="4" max="16384" width="11.57421875" style="37" customWidth="1"/>
  </cols>
  <sheetData>
    <row r="1" spans="4:7" ht="21">
      <c r="D1" s="51" t="s">
        <v>253</v>
      </c>
      <c r="G1" s="37">
        <f>+B6+H13+G15+G20</f>
        <v>74</v>
      </c>
    </row>
    <row r="2" spans="4:7" ht="21">
      <c r="D2" s="51" t="s">
        <v>254</v>
      </c>
      <c r="G2" s="37">
        <f>+G20</f>
        <v>56</v>
      </c>
    </row>
    <row r="3" spans="1:2" ht="21">
      <c r="A3" s="51" t="s">
        <v>194</v>
      </c>
      <c r="B3" s="51"/>
    </row>
    <row r="4" spans="1:2" ht="21">
      <c r="A4" s="71" t="s">
        <v>202</v>
      </c>
      <c r="B4" s="66">
        <f>+B13</f>
        <v>18</v>
      </c>
    </row>
    <row r="5" spans="1:2" ht="21">
      <c r="A5" s="71" t="s">
        <v>240</v>
      </c>
      <c r="B5" s="66">
        <f>+Caractéristiques!N4</f>
        <v>1</v>
      </c>
    </row>
    <row r="6" spans="1:2" ht="21">
      <c r="A6" s="71" t="s">
        <v>241</v>
      </c>
      <c r="B6" s="66">
        <f>+B5*B4</f>
        <v>18</v>
      </c>
    </row>
    <row r="8" spans="1:7" ht="21">
      <c r="A8" s="90" t="s">
        <v>247</v>
      </c>
      <c r="B8" s="89" t="s">
        <v>0</v>
      </c>
      <c r="C8" s="66" t="s">
        <v>242</v>
      </c>
      <c r="D8" s="66" t="s">
        <v>243</v>
      </c>
      <c r="E8" s="66" t="s">
        <v>244</v>
      </c>
      <c r="F8" s="66" t="s">
        <v>245</v>
      </c>
      <c r="G8" s="66" t="s">
        <v>246</v>
      </c>
    </row>
    <row r="9" spans="1:8" ht="21">
      <c r="A9" s="92" t="s">
        <v>42</v>
      </c>
      <c r="B9" s="72">
        <v>6</v>
      </c>
      <c r="C9" s="72"/>
      <c r="D9" s="72"/>
      <c r="E9" s="72"/>
      <c r="F9" s="72"/>
      <c r="G9" s="93"/>
      <c r="H9" s="66">
        <f>SUM(C9:G9)</f>
        <v>0</v>
      </c>
    </row>
    <row r="10" spans="1:8" ht="21">
      <c r="A10" s="92" t="s">
        <v>43</v>
      </c>
      <c r="B10" s="72">
        <v>10</v>
      </c>
      <c r="C10" s="72"/>
      <c r="D10" s="72"/>
      <c r="E10" s="72"/>
      <c r="F10" s="72"/>
      <c r="G10" s="93"/>
      <c r="H10" s="66">
        <f>SUM(C10:G10)</f>
        <v>0</v>
      </c>
    </row>
    <row r="11" spans="1:8" ht="21">
      <c r="A11" s="92" t="s">
        <v>188</v>
      </c>
      <c r="B11" s="72">
        <v>2</v>
      </c>
      <c r="C11" s="72"/>
      <c r="D11" s="72"/>
      <c r="E11" s="72"/>
      <c r="F11" s="72"/>
      <c r="G11" s="93"/>
      <c r="H11" s="66">
        <f>SUM(C11:G11)</f>
        <v>0</v>
      </c>
    </row>
    <row r="12" spans="1:8" ht="21">
      <c r="A12" s="73"/>
      <c r="B12" s="72"/>
      <c r="C12" s="72"/>
      <c r="D12" s="72"/>
      <c r="E12" s="72"/>
      <c r="F12" s="72"/>
      <c r="G12" s="93"/>
      <c r="H12" s="66">
        <f>SUM(C12:G12)</f>
        <v>0</v>
      </c>
    </row>
    <row r="13" spans="2:8" ht="21">
      <c r="B13" s="89">
        <f>SUM(B9:B12)</f>
        <v>18</v>
      </c>
      <c r="D13" s="65"/>
      <c r="E13" s="65"/>
      <c r="F13" s="65"/>
      <c r="G13" s="65"/>
      <c r="H13" s="66">
        <f>SUM(H9:H12)</f>
        <v>0</v>
      </c>
    </row>
    <row r="15" spans="1:7" ht="21">
      <c r="A15" s="51" t="s">
        <v>248</v>
      </c>
      <c r="B15" s="51"/>
      <c r="G15" s="89">
        <f>SUM(G16:G18)</f>
        <v>0</v>
      </c>
    </row>
    <row r="16" spans="1:7" ht="21">
      <c r="A16" s="165"/>
      <c r="B16" s="165"/>
      <c r="C16" s="165"/>
      <c r="D16" s="165"/>
      <c r="E16" s="165"/>
      <c r="F16" s="165"/>
      <c r="G16" s="72"/>
    </row>
    <row r="17" spans="1:7" ht="21">
      <c r="A17" s="165"/>
      <c r="B17" s="165"/>
      <c r="C17" s="165"/>
      <c r="D17" s="165"/>
      <c r="E17" s="165"/>
      <c r="F17" s="165"/>
      <c r="G17" s="72"/>
    </row>
    <row r="18" spans="1:7" ht="21">
      <c r="A18" s="162"/>
      <c r="B18" s="163"/>
      <c r="C18" s="163"/>
      <c r="D18" s="163"/>
      <c r="E18" s="163"/>
      <c r="F18" s="164"/>
      <c r="G18" s="72"/>
    </row>
    <row r="20" spans="1:7" ht="21">
      <c r="A20" s="51" t="s">
        <v>249</v>
      </c>
      <c r="B20" s="51"/>
      <c r="G20" s="89">
        <f>SUM(G21:G23)</f>
        <v>56</v>
      </c>
    </row>
    <row r="21" spans="1:7" ht="21">
      <c r="A21" s="165" t="s">
        <v>250</v>
      </c>
      <c r="B21" s="165"/>
      <c r="C21" s="165"/>
      <c r="D21" s="165"/>
      <c r="E21" s="165"/>
      <c r="F21" s="165"/>
      <c r="G21" s="72">
        <f>+Caractéristiques!N8</f>
        <v>10</v>
      </c>
    </row>
    <row r="22" spans="1:7" ht="21">
      <c r="A22" s="165" t="s">
        <v>251</v>
      </c>
      <c r="B22" s="165"/>
      <c r="C22" s="165"/>
      <c r="D22" s="165"/>
      <c r="E22" s="165"/>
      <c r="F22" s="165"/>
      <c r="G22" s="72">
        <v>16</v>
      </c>
    </row>
    <row r="23" spans="1:7" ht="21">
      <c r="A23" s="162" t="s">
        <v>252</v>
      </c>
      <c r="B23" s="163"/>
      <c r="C23" s="163"/>
      <c r="D23" s="163"/>
      <c r="E23" s="163"/>
      <c r="F23" s="164"/>
      <c r="G23" s="72">
        <v>30</v>
      </c>
    </row>
  </sheetData>
  <sheetProtection/>
  <mergeCells count="6">
    <mergeCell ref="A23:F23"/>
    <mergeCell ref="A16:F16"/>
    <mergeCell ref="A17:F17"/>
    <mergeCell ref="A18:F18"/>
    <mergeCell ref="A21:F21"/>
    <mergeCell ref="A22:F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I5" sqref="I5:I6"/>
    </sheetView>
  </sheetViews>
  <sheetFormatPr defaultColWidth="37.7109375" defaultRowHeight="15"/>
  <cols>
    <col min="1" max="1" width="37.7109375" style="37" customWidth="1"/>
    <col min="2" max="2" width="8.28125" style="37" bestFit="1" customWidth="1"/>
    <col min="3" max="3" width="13.140625" style="37" customWidth="1"/>
    <col min="4" max="8" width="10.00390625" style="37" bestFit="1" customWidth="1"/>
    <col min="9" max="16384" width="37.7109375" style="37" customWidth="1"/>
  </cols>
  <sheetData>
    <row r="1" spans="2:8" ht="21">
      <c r="B1" s="37" t="s">
        <v>2</v>
      </c>
      <c r="C1" s="37" t="s">
        <v>45</v>
      </c>
      <c r="D1" s="167" t="s">
        <v>260</v>
      </c>
      <c r="E1" s="167"/>
      <c r="F1" s="167"/>
      <c r="G1" s="167"/>
      <c r="H1" s="167"/>
    </row>
    <row r="2" spans="4:8" ht="21">
      <c r="D2" s="50" t="s">
        <v>215</v>
      </c>
      <c r="E2" s="50" t="s">
        <v>216</v>
      </c>
      <c r="F2" s="50" t="s">
        <v>217</v>
      </c>
      <c r="G2" s="50" t="s">
        <v>218</v>
      </c>
      <c r="H2" s="50" t="s">
        <v>261</v>
      </c>
    </row>
    <row r="3" spans="1:8" ht="21">
      <c r="A3" s="51" t="s">
        <v>259</v>
      </c>
      <c r="B3" s="50"/>
      <c r="C3" s="65"/>
      <c r="D3" s="65"/>
      <c r="E3" s="65"/>
      <c r="F3" s="65"/>
      <c r="G3" s="65"/>
      <c r="H3" s="65"/>
    </row>
    <row r="4" spans="1:8" ht="21">
      <c r="A4" s="63" t="s">
        <v>258</v>
      </c>
      <c r="B4" s="89">
        <f>SUM(C4:H4)</f>
        <v>12</v>
      </c>
      <c r="C4" s="72">
        <v>9</v>
      </c>
      <c r="D4" s="72">
        <v>3</v>
      </c>
      <c r="E4" s="72"/>
      <c r="F4" s="72"/>
      <c r="G4" s="72"/>
      <c r="H4" s="72"/>
    </row>
    <row r="5" spans="1:9" ht="21">
      <c r="A5" s="63" t="s">
        <v>256</v>
      </c>
      <c r="B5" s="89">
        <f>SUM(C5:H5)</f>
        <v>21</v>
      </c>
      <c r="C5" s="72">
        <v>18</v>
      </c>
      <c r="D5" s="72"/>
      <c r="E5" s="72">
        <v>3</v>
      </c>
      <c r="F5" s="72"/>
      <c r="G5" s="72"/>
      <c r="H5" s="72"/>
      <c r="I5" s="37" t="s">
        <v>263</v>
      </c>
    </row>
    <row r="6" spans="1:9" ht="21">
      <c r="A6" s="63" t="s">
        <v>257</v>
      </c>
      <c r="B6" s="89">
        <f>SUM(C6:H6)</f>
        <v>12</v>
      </c>
      <c r="C6" s="72"/>
      <c r="D6" s="72"/>
      <c r="E6" s="72"/>
      <c r="F6" s="72">
        <f>+B4</f>
        <v>12</v>
      </c>
      <c r="G6" s="72"/>
      <c r="H6" s="72"/>
      <c r="I6" s="37" t="s">
        <v>269</v>
      </c>
    </row>
    <row r="9" spans="1:2" ht="21">
      <c r="A9" s="94" t="s">
        <v>205</v>
      </c>
      <c r="B9" s="94"/>
    </row>
    <row r="10" spans="1:8" ht="21">
      <c r="A10" s="95" t="s">
        <v>215</v>
      </c>
      <c r="B10" s="166" t="s">
        <v>264</v>
      </c>
      <c r="C10" s="166"/>
      <c r="D10" s="166"/>
      <c r="E10" s="166"/>
      <c r="F10" s="166"/>
      <c r="G10" s="166"/>
      <c r="H10" s="166"/>
    </row>
    <row r="11" spans="1:8" ht="21">
      <c r="A11" s="95" t="s">
        <v>216</v>
      </c>
      <c r="B11" s="166" t="s">
        <v>262</v>
      </c>
      <c r="C11" s="166"/>
      <c r="D11" s="166"/>
      <c r="E11" s="166"/>
      <c r="F11" s="166"/>
      <c r="G11" s="166"/>
      <c r="H11" s="166"/>
    </row>
    <row r="12" spans="1:8" ht="21">
      <c r="A12" s="95" t="s">
        <v>217</v>
      </c>
      <c r="B12" s="166" t="s">
        <v>265</v>
      </c>
      <c r="C12" s="166"/>
      <c r="D12" s="166"/>
      <c r="E12" s="166"/>
      <c r="F12" s="166"/>
      <c r="G12" s="166"/>
      <c r="H12" s="166"/>
    </row>
    <row r="13" spans="1:8" ht="21">
      <c r="A13" s="95" t="s">
        <v>218</v>
      </c>
      <c r="B13" s="166"/>
      <c r="C13" s="166"/>
      <c r="D13" s="166"/>
      <c r="E13" s="166"/>
      <c r="F13" s="166"/>
      <c r="G13" s="166"/>
      <c r="H13" s="166"/>
    </row>
    <row r="14" spans="1:8" ht="21">
      <c r="A14" s="95" t="s">
        <v>261</v>
      </c>
      <c r="B14" s="166"/>
      <c r="C14" s="166"/>
      <c r="D14" s="166"/>
      <c r="E14" s="166"/>
      <c r="F14" s="166"/>
      <c r="G14" s="166"/>
      <c r="H14" s="166"/>
    </row>
  </sheetData>
  <sheetProtection/>
  <mergeCells count="6">
    <mergeCell ref="B14:H14"/>
    <mergeCell ref="D1:H1"/>
    <mergeCell ref="B10:H10"/>
    <mergeCell ref="B11:H11"/>
    <mergeCell ref="B12:H12"/>
    <mergeCell ref="B13:H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9"/>
  <sheetViews>
    <sheetView zoomScalePageLayoutView="0" workbookViewId="0" topLeftCell="A1">
      <selection activeCell="D6" sqref="D6"/>
    </sheetView>
  </sheetViews>
  <sheetFormatPr defaultColWidth="11.421875" defaultRowHeight="15"/>
  <cols>
    <col min="1" max="1" width="34.421875" style="124" bestFit="1" customWidth="1"/>
    <col min="2" max="2" width="15.7109375" style="124" customWidth="1"/>
    <col min="3" max="3" width="17.28125" style="124" bestFit="1" customWidth="1"/>
    <col min="4" max="4" width="17.28125" style="124" customWidth="1"/>
    <col min="5" max="5" width="16.140625" style="124" bestFit="1" customWidth="1"/>
    <col min="6" max="6" width="17.28125" style="124" customWidth="1"/>
    <col min="7" max="16384" width="11.57421875" style="124" customWidth="1"/>
  </cols>
  <sheetData>
    <row r="1" ht="21">
      <c r="A1" s="135" t="s">
        <v>271</v>
      </c>
    </row>
    <row r="2" spans="3:6" ht="21">
      <c r="C2" s="128" t="s">
        <v>42</v>
      </c>
      <c r="D2" s="128" t="s">
        <v>349</v>
      </c>
      <c r="E2" s="128" t="s">
        <v>377</v>
      </c>
      <c r="F2" s="133" t="s">
        <v>2</v>
      </c>
    </row>
    <row r="3" spans="2:7" ht="21">
      <c r="B3" s="125" t="s">
        <v>352</v>
      </c>
      <c r="C3" s="132">
        <v>3</v>
      </c>
      <c r="D3" s="132">
        <v>5</v>
      </c>
      <c r="E3" s="132">
        <v>1</v>
      </c>
      <c r="F3" s="133">
        <f>SUM(C3:E3)</f>
        <v>9</v>
      </c>
      <c r="G3" s="123"/>
    </row>
    <row r="4" spans="1:7" ht="21">
      <c r="A4" s="122"/>
      <c r="B4" s="123"/>
      <c r="C4" s="123"/>
      <c r="D4" s="123"/>
      <c r="E4" s="129"/>
      <c r="F4" s="123"/>
      <c r="G4" s="123"/>
    </row>
    <row r="5" spans="1:7" ht="21">
      <c r="A5" s="130"/>
      <c r="B5" s="134" t="s">
        <v>351</v>
      </c>
      <c r="C5" s="133" t="s">
        <v>389</v>
      </c>
      <c r="D5" s="133" t="s">
        <v>352</v>
      </c>
      <c r="E5" s="133" t="s">
        <v>2</v>
      </c>
      <c r="F5" s="123"/>
      <c r="G5" s="123"/>
    </row>
    <row r="6" spans="1:7" ht="21">
      <c r="A6" s="131" t="s">
        <v>273</v>
      </c>
      <c r="B6" s="128">
        <f>+Synthèse!$G$37</f>
        <v>-2</v>
      </c>
      <c r="C6" s="132">
        <v>1</v>
      </c>
      <c r="D6" s="128">
        <f>+F3</f>
        <v>9</v>
      </c>
      <c r="E6" s="133">
        <f>SUM(B6:D6)</f>
        <v>8</v>
      </c>
      <c r="F6" s="123"/>
      <c r="G6" s="123"/>
    </row>
    <row r="7" spans="1:5" ht="21">
      <c r="A7" s="131" t="s">
        <v>278</v>
      </c>
      <c r="B7" s="128">
        <f>+Synthèse!$G$37</f>
        <v>-2</v>
      </c>
      <c r="C7" s="132">
        <v>-5</v>
      </c>
      <c r="D7" s="128">
        <f>+F3</f>
        <v>9</v>
      </c>
      <c r="E7" s="133">
        <f>SUM(B7:D7)</f>
        <v>2</v>
      </c>
    </row>
    <row r="8" spans="1:7" ht="21">
      <c r="A8" s="131" t="s">
        <v>274</v>
      </c>
      <c r="B8" s="128">
        <f>+Synthèse!C34</f>
        <v>1</v>
      </c>
      <c r="C8" s="132">
        <v>1</v>
      </c>
      <c r="D8" s="128">
        <f>+F3</f>
        <v>9</v>
      </c>
      <c r="E8" s="133">
        <f>SUM(B8:D8)</f>
        <v>11</v>
      </c>
      <c r="F8" s="123"/>
      <c r="G8" s="123"/>
    </row>
    <row r="9" ht="21">
      <c r="C9" s="124" t="s">
        <v>390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H28"/>
  <sheetViews>
    <sheetView zoomScalePageLayoutView="0" workbookViewId="0" topLeftCell="A1">
      <selection activeCell="G27" sqref="G27"/>
    </sheetView>
  </sheetViews>
  <sheetFormatPr defaultColWidth="37.421875" defaultRowHeight="15"/>
  <cols>
    <col min="1" max="1" width="37.421875" style="37" customWidth="1"/>
    <col min="2" max="2" width="14.8515625" style="37" customWidth="1"/>
    <col min="3" max="3" width="16.7109375" style="37" bestFit="1" customWidth="1"/>
    <col min="4" max="4" width="16.421875" style="37" customWidth="1"/>
    <col min="5" max="6" width="19.28125" style="37" customWidth="1"/>
    <col min="7" max="7" width="19.421875" style="37" customWidth="1"/>
    <col min="8" max="8" width="61.57421875" style="3" customWidth="1"/>
    <col min="9" max="16384" width="37.421875" style="37" customWidth="1"/>
  </cols>
  <sheetData>
    <row r="2" spans="2:7" ht="26.25" customHeight="1">
      <c r="B2" s="169" t="s">
        <v>281</v>
      </c>
      <c r="C2" s="169"/>
      <c r="D2" s="169"/>
      <c r="E2" s="169"/>
      <c r="F2" s="169"/>
      <c r="G2" s="169"/>
    </row>
    <row r="3" spans="2:7" ht="42.75" customHeight="1">
      <c r="B3" s="107" t="s">
        <v>81</v>
      </c>
      <c r="C3" s="108" t="s">
        <v>70</v>
      </c>
      <c r="D3" s="107" t="s">
        <v>139</v>
      </c>
      <c r="E3" s="108" t="s">
        <v>2</v>
      </c>
      <c r="F3" s="107" t="s">
        <v>284</v>
      </c>
      <c r="G3" s="108" t="s">
        <v>49</v>
      </c>
    </row>
    <row r="4" ht="21">
      <c r="A4" s="51" t="s">
        <v>69</v>
      </c>
    </row>
    <row r="5" spans="1:7" ht="21">
      <c r="A5" s="109">
        <v>0</v>
      </c>
      <c r="B5" s="72">
        <v>6</v>
      </c>
      <c r="C5" s="72"/>
      <c r="D5" s="72"/>
      <c r="E5" s="89">
        <f>SUM(B5:D5)</f>
        <v>6</v>
      </c>
      <c r="F5" s="72"/>
      <c r="G5" s="66">
        <f>+E5-F5</f>
        <v>6</v>
      </c>
    </row>
    <row r="6" spans="1:8" ht="21">
      <c r="A6" s="109">
        <v>1</v>
      </c>
      <c r="B6" s="72">
        <v>6</v>
      </c>
      <c r="C6" s="72">
        <v>3</v>
      </c>
      <c r="D6" s="72"/>
      <c r="E6" s="89">
        <f aca="true" t="shared" si="0" ref="E6:E14">SUM(B6:D6)</f>
        <v>9</v>
      </c>
      <c r="F6" s="72">
        <v>4</v>
      </c>
      <c r="G6" s="66">
        <f aca="true" t="shared" si="1" ref="G6:G14">+E6-F6</f>
        <v>5</v>
      </c>
      <c r="H6" s="3" t="s">
        <v>327</v>
      </c>
    </row>
    <row r="7" spans="1:8" ht="21">
      <c r="A7" s="109">
        <v>2</v>
      </c>
      <c r="B7" s="72">
        <v>6</v>
      </c>
      <c r="C7" s="72">
        <v>3</v>
      </c>
      <c r="D7" s="72"/>
      <c r="E7" s="89">
        <f t="shared" si="0"/>
        <v>9</v>
      </c>
      <c r="F7" s="72">
        <v>2</v>
      </c>
      <c r="G7" s="66">
        <f t="shared" si="1"/>
        <v>7</v>
      </c>
      <c r="H7" s="3" t="s">
        <v>298</v>
      </c>
    </row>
    <row r="8" spans="1:7" ht="21">
      <c r="A8" s="109">
        <v>3</v>
      </c>
      <c r="B8" s="72">
        <v>6</v>
      </c>
      <c r="C8" s="72">
        <v>2</v>
      </c>
      <c r="D8" s="72"/>
      <c r="E8" s="89">
        <f t="shared" si="0"/>
        <v>8</v>
      </c>
      <c r="F8" s="72"/>
      <c r="G8" s="66">
        <f t="shared" si="1"/>
        <v>8</v>
      </c>
    </row>
    <row r="9" spans="1:8" ht="21">
      <c r="A9" s="109">
        <v>4</v>
      </c>
      <c r="B9" s="72">
        <v>6</v>
      </c>
      <c r="C9" s="72">
        <v>2</v>
      </c>
      <c r="D9" s="72"/>
      <c r="E9" s="89">
        <f t="shared" si="0"/>
        <v>8</v>
      </c>
      <c r="F9" s="72">
        <v>6</v>
      </c>
      <c r="G9" s="66">
        <f t="shared" si="1"/>
        <v>2</v>
      </c>
      <c r="H9" s="3" t="s">
        <v>324</v>
      </c>
    </row>
    <row r="10" spans="1:7" ht="21">
      <c r="A10" s="109">
        <v>5</v>
      </c>
      <c r="B10" s="72">
        <v>6</v>
      </c>
      <c r="C10" s="72">
        <v>2</v>
      </c>
      <c r="D10" s="72"/>
      <c r="E10" s="89">
        <f t="shared" si="0"/>
        <v>8</v>
      </c>
      <c r="F10" s="72"/>
      <c r="G10" s="66">
        <f t="shared" si="1"/>
        <v>8</v>
      </c>
    </row>
    <row r="11" spans="1:7" ht="21">
      <c r="A11" s="109">
        <v>6</v>
      </c>
      <c r="B11" s="72">
        <v>6</v>
      </c>
      <c r="C11" s="72">
        <v>2</v>
      </c>
      <c r="D11" s="72"/>
      <c r="E11" s="89">
        <f t="shared" si="0"/>
        <v>8</v>
      </c>
      <c r="F11" s="72"/>
      <c r="G11" s="66">
        <f t="shared" si="1"/>
        <v>8</v>
      </c>
    </row>
    <row r="12" spans="1:8" ht="21">
      <c r="A12" s="109">
        <v>7</v>
      </c>
      <c r="B12" s="72">
        <v>6</v>
      </c>
      <c r="C12" s="72">
        <v>1</v>
      </c>
      <c r="D12" s="72"/>
      <c r="E12" s="89">
        <f t="shared" si="0"/>
        <v>7</v>
      </c>
      <c r="F12" s="72">
        <v>1</v>
      </c>
      <c r="G12" s="66">
        <f t="shared" si="1"/>
        <v>6</v>
      </c>
      <c r="H12" s="3" t="s">
        <v>286</v>
      </c>
    </row>
    <row r="13" spans="1:8" ht="21">
      <c r="A13" s="109">
        <v>8</v>
      </c>
      <c r="B13" s="72">
        <v>5</v>
      </c>
      <c r="C13" s="72">
        <v>1</v>
      </c>
      <c r="D13" s="72"/>
      <c r="E13" s="89">
        <f t="shared" si="0"/>
        <v>6</v>
      </c>
      <c r="F13" s="72"/>
      <c r="G13" s="66">
        <f t="shared" si="1"/>
        <v>6</v>
      </c>
      <c r="H13" s="3" t="s">
        <v>363</v>
      </c>
    </row>
    <row r="14" spans="1:8" ht="21">
      <c r="A14" s="109">
        <v>9</v>
      </c>
      <c r="B14" s="72">
        <v>3</v>
      </c>
      <c r="C14" s="72">
        <v>1</v>
      </c>
      <c r="D14" s="72"/>
      <c r="E14" s="89">
        <f t="shared" si="0"/>
        <v>4</v>
      </c>
      <c r="F14" s="72">
        <v>1</v>
      </c>
      <c r="G14" s="66">
        <f t="shared" si="1"/>
        <v>3</v>
      </c>
      <c r="H14" s="3" t="s">
        <v>285</v>
      </c>
    </row>
    <row r="17" spans="1:7" ht="21">
      <c r="A17" s="90" t="s">
        <v>287</v>
      </c>
      <c r="B17" s="71"/>
      <c r="C17" s="71"/>
      <c r="D17" s="159" t="s">
        <v>289</v>
      </c>
      <c r="E17" s="159"/>
      <c r="F17" s="89" t="s">
        <v>292</v>
      </c>
      <c r="G17" s="170" t="s">
        <v>294</v>
      </c>
    </row>
    <row r="18" spans="1:7" ht="21">
      <c r="A18" s="71"/>
      <c r="B18" s="89" t="s">
        <v>45</v>
      </c>
      <c r="C18" s="89" t="s">
        <v>288</v>
      </c>
      <c r="D18" s="89" t="s">
        <v>290</v>
      </c>
      <c r="E18" s="89" t="s">
        <v>212</v>
      </c>
      <c r="F18" s="89" t="s">
        <v>293</v>
      </c>
      <c r="G18" s="170"/>
    </row>
    <row r="19" spans="1:7" ht="21">
      <c r="A19" s="71" t="s">
        <v>81</v>
      </c>
      <c r="B19" s="66">
        <v>18</v>
      </c>
      <c r="C19" s="72"/>
      <c r="D19" s="66">
        <v>-1</v>
      </c>
      <c r="E19" s="66"/>
      <c r="F19" s="71"/>
      <c r="G19" s="71">
        <f>+B19+3*(D19+C19+E19+F19)</f>
        <v>15</v>
      </c>
    </row>
    <row r="20" spans="1:7" ht="21">
      <c r="A20" s="71" t="s">
        <v>291</v>
      </c>
      <c r="B20" s="66">
        <v>18</v>
      </c>
      <c r="C20" s="72">
        <v>4</v>
      </c>
      <c r="D20" s="66">
        <v>-1</v>
      </c>
      <c r="E20" s="66">
        <v>-1</v>
      </c>
      <c r="F20" s="71">
        <v>6</v>
      </c>
      <c r="G20" s="71">
        <f>+B20+3*(D20+C20+E20+F20)</f>
        <v>42</v>
      </c>
    </row>
    <row r="21" spans="1:7" ht="21">
      <c r="A21" s="71" t="s">
        <v>141</v>
      </c>
      <c r="B21" s="66">
        <v>18</v>
      </c>
      <c r="C21" s="72">
        <v>4</v>
      </c>
      <c r="D21" s="66">
        <v>-1</v>
      </c>
      <c r="E21" s="66">
        <v>-2</v>
      </c>
      <c r="F21" s="71">
        <v>6</v>
      </c>
      <c r="G21" s="71">
        <f>+B21+3*(D21+C21+E21+F21)</f>
        <v>39</v>
      </c>
    </row>
    <row r="23" ht="21">
      <c r="F23" s="76" t="s">
        <v>295</v>
      </c>
    </row>
    <row r="24" spans="5:7" ht="21">
      <c r="E24" s="168" t="s">
        <v>4</v>
      </c>
      <c r="F24" s="168"/>
      <c r="G24" s="37">
        <f>+Compétences!C3</f>
        <v>32</v>
      </c>
    </row>
    <row r="25" spans="5:7" ht="21">
      <c r="E25" s="168" t="s">
        <v>296</v>
      </c>
      <c r="F25" s="168"/>
      <c r="G25" s="37">
        <v>4</v>
      </c>
    </row>
    <row r="26" spans="5:7" ht="21">
      <c r="E26" s="168" t="s">
        <v>388</v>
      </c>
      <c r="F26" s="168"/>
      <c r="G26" s="37">
        <v>1</v>
      </c>
    </row>
    <row r="27" spans="5:7" ht="21">
      <c r="E27" s="168" t="s">
        <v>297</v>
      </c>
      <c r="F27" s="168"/>
      <c r="G27" s="37">
        <v>2</v>
      </c>
    </row>
    <row r="28" spans="5:6" ht="21">
      <c r="E28" s="168"/>
      <c r="F28" s="168"/>
    </row>
  </sheetData>
  <sheetProtection/>
  <mergeCells count="8">
    <mergeCell ref="E28:F28"/>
    <mergeCell ref="E26:F26"/>
    <mergeCell ref="E27:F27"/>
    <mergeCell ref="B2:G2"/>
    <mergeCell ref="G17:G18"/>
    <mergeCell ref="D17:E17"/>
    <mergeCell ref="E24:F24"/>
    <mergeCell ref="E25:F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2017-02-08T16:16:09Z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